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95E175-E131-4A32-B1E2-32C92CCD96DE}" xr6:coauthVersionLast="36" xr6:coauthVersionMax="36" xr10:uidLastSave="{00000000-0000-0000-0000-000000000000}"/>
  <bookViews>
    <workbookView xWindow="0" yWindow="0" windowWidth="28800" windowHeight="8880" xr2:uid="{00000000-000D-0000-FFFF-FFFF00000000}"/>
  </bookViews>
  <sheets>
    <sheet name="保險費對照表(含就保)" sheetId="3" r:id="rId1"/>
    <sheet name="就業保險成本試算" sheetId="8" r:id="rId2"/>
    <sheet name="保險費對照表 (不含就保)" sheetId="7" r:id="rId3"/>
    <sheet name="不含就保險成本試算" sheetId="9" r:id="rId4"/>
    <sheet name="日計算11.0%含就保" sheetId="5" r:id="rId5"/>
    <sheet name="日計算11.0%不含就保" sheetId="6" r:id="rId6"/>
  </sheets>
  <definedNames>
    <definedName name="_xlnm.Print_Area" localSheetId="5">'日計算11.0%不含就保'!$A$1:$AC$71</definedName>
    <definedName name="_xlnm.Print_Area" localSheetId="4">'日計算11.0%含就保'!$A$1:$AC$71</definedName>
    <definedName name="_xlnm.Print_Area" localSheetId="2">'保險費對照表 (不含就保)'!$A$1:$R$87</definedName>
    <definedName name="_xlnm.Print_Area" localSheetId="0">'保險費對照表(含就保)'!$A$1:$R$87</definedName>
    <definedName name="_xlnm.Print_Titles" localSheetId="2">'保險費對照表 (不含就保)'!$9:$11</definedName>
    <definedName name="_xlnm.Print_Titles" localSheetId="0">'保險費對照表(含就保)'!$9:$11</definedName>
    <definedName name="健行insurance">'保險費對照表(含就保)'!$C$12:$R$83</definedName>
    <definedName name="健行insurance2">'保險費對照表 (不含就保)'!$C$12:$R$83</definedName>
    <definedName name="健行級距表">'保險費對照表(含就保)'!$C$12:$E$83</definedName>
    <definedName name="健行級距表2">'保險費對照表 (不含就保)'!$C$12:$D$83</definedName>
  </definedNames>
  <calcPr calcId="191029"/>
</workbook>
</file>

<file path=xl/calcChain.xml><?xml version="1.0" encoding="utf-8"?>
<calcChain xmlns="http://schemas.openxmlformats.org/spreadsheetml/2006/main">
  <c r="F83" i="7" l="1"/>
  <c r="F82" i="7"/>
  <c r="F81" i="7"/>
  <c r="F80" i="7"/>
  <c r="F79" i="7"/>
  <c r="F78" i="7"/>
  <c r="F77" i="7"/>
  <c r="F76" i="7"/>
  <c r="F75" i="7"/>
  <c r="F74" i="7"/>
  <c r="F83" i="3"/>
  <c r="F82" i="3"/>
  <c r="F81" i="3"/>
  <c r="F80" i="3"/>
  <c r="F79" i="3"/>
  <c r="F78" i="3"/>
  <c r="F77" i="3"/>
  <c r="F76" i="3"/>
  <c r="F75" i="3"/>
  <c r="F74" i="3"/>
  <c r="M32" i="7"/>
  <c r="M33" i="7"/>
  <c r="M32" i="3"/>
  <c r="M33" i="3"/>
  <c r="B14" i="8" l="1"/>
  <c r="B5" i="8"/>
  <c r="B12" i="8" s="1"/>
  <c r="B17" i="9"/>
  <c r="B13" i="9"/>
  <c r="B5" i="9"/>
  <c r="B7" i="9" s="1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12" i="3"/>
  <c r="B6" i="8" l="1"/>
  <c r="B8" i="8" s="1"/>
  <c r="B7" i="8"/>
  <c r="B10" i="8"/>
  <c r="B11" i="8"/>
  <c r="B10" i="9"/>
  <c r="B11" i="9"/>
  <c r="B12" i="9"/>
  <c r="B6" i="9"/>
  <c r="B8" i="9" s="1"/>
  <c r="B9" i="9" s="1"/>
  <c r="B14" i="9"/>
  <c r="B15" i="9" s="1"/>
  <c r="J18" i="3"/>
  <c r="O19" i="3"/>
  <c r="J19" i="3"/>
  <c r="G19" i="3"/>
  <c r="I33" i="3"/>
  <c r="B9" i="8" l="1"/>
  <c r="R26" i="7"/>
  <c r="R22" i="7"/>
  <c r="Q19" i="7"/>
  <c r="Q15" i="7"/>
  <c r="R32" i="3"/>
  <c r="R25" i="3"/>
  <c r="R17" i="3"/>
  <c r="Q31" i="3"/>
  <c r="Q23" i="3"/>
  <c r="Q15" i="3"/>
  <c r="R35" i="7"/>
  <c r="Q35" i="7"/>
  <c r="O35" i="7"/>
  <c r="M35" i="7"/>
  <c r="K35" i="7"/>
  <c r="J35" i="7"/>
  <c r="L35" i="7" s="1"/>
  <c r="N35" i="7" s="1"/>
  <c r="P35" i="7" s="1"/>
  <c r="I35" i="7"/>
  <c r="H35" i="7"/>
  <c r="G35" i="7"/>
  <c r="AC35" i="5"/>
  <c r="O36" i="3"/>
  <c r="O35" i="3"/>
  <c r="R35" i="3"/>
  <c r="Q35" i="3"/>
  <c r="M35" i="3"/>
  <c r="K35" i="3"/>
  <c r="J35" i="3"/>
  <c r="L35" i="3" s="1"/>
  <c r="N35" i="3" s="1"/>
  <c r="P35" i="3" s="1"/>
  <c r="H35" i="3"/>
  <c r="G35" i="3"/>
  <c r="I35" i="3" s="1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U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H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R83" i="7"/>
  <c r="Q83" i="7"/>
  <c r="R82" i="7"/>
  <c r="Q82" i="7"/>
  <c r="R81" i="7"/>
  <c r="Q81" i="7"/>
  <c r="R80" i="7"/>
  <c r="Q80" i="7"/>
  <c r="R79" i="7"/>
  <c r="Q79" i="7"/>
  <c r="R78" i="7"/>
  <c r="Q78" i="7"/>
  <c r="R77" i="7"/>
  <c r="Q77" i="7"/>
  <c r="R76" i="7"/>
  <c r="Q76" i="7"/>
  <c r="R75" i="7"/>
  <c r="Q75" i="7"/>
  <c r="R74" i="7"/>
  <c r="Q74" i="7"/>
  <c r="R73" i="7"/>
  <c r="Q73" i="7"/>
  <c r="R72" i="7"/>
  <c r="Q72" i="7"/>
  <c r="R71" i="7"/>
  <c r="Q71" i="7"/>
  <c r="R70" i="7"/>
  <c r="Q70" i="7"/>
  <c r="R69" i="7"/>
  <c r="Q69" i="7"/>
  <c r="R68" i="7"/>
  <c r="Q68" i="7"/>
  <c r="R67" i="7"/>
  <c r="Q67" i="7"/>
  <c r="R66" i="7"/>
  <c r="Q66" i="7"/>
  <c r="R65" i="7"/>
  <c r="Q65" i="7"/>
  <c r="R64" i="7"/>
  <c r="Q64" i="7"/>
  <c r="R63" i="7"/>
  <c r="Q63" i="7"/>
  <c r="R62" i="7"/>
  <c r="Q62" i="7"/>
  <c r="R61" i="7"/>
  <c r="Q61" i="7"/>
  <c r="R60" i="7"/>
  <c r="Q60" i="7"/>
  <c r="R59" i="7"/>
  <c r="Q59" i="7"/>
  <c r="R58" i="7"/>
  <c r="Q58" i="7"/>
  <c r="R57" i="7"/>
  <c r="Q57" i="7"/>
  <c r="R56" i="7"/>
  <c r="Q56" i="7"/>
  <c r="R55" i="7"/>
  <c r="Q55" i="7"/>
  <c r="R54" i="7"/>
  <c r="Q54" i="7"/>
  <c r="R53" i="7"/>
  <c r="Q53" i="7"/>
  <c r="R52" i="7"/>
  <c r="Q52" i="7"/>
  <c r="R51" i="7"/>
  <c r="Q51" i="7"/>
  <c r="R50" i="7"/>
  <c r="Q50" i="7"/>
  <c r="R49" i="7"/>
  <c r="Q49" i="7"/>
  <c r="R48" i="7"/>
  <c r="Q48" i="7"/>
  <c r="R47" i="7"/>
  <c r="Q47" i="7"/>
  <c r="R46" i="7"/>
  <c r="Q46" i="7"/>
  <c r="R45" i="7"/>
  <c r="Q45" i="7"/>
  <c r="R44" i="7"/>
  <c r="Q44" i="7"/>
  <c r="R43" i="7"/>
  <c r="Q43" i="7"/>
  <c r="R42" i="7"/>
  <c r="Q42" i="7"/>
  <c r="R41" i="7"/>
  <c r="Q41" i="7"/>
  <c r="R40" i="7"/>
  <c r="Q40" i="7"/>
  <c r="R39" i="7"/>
  <c r="Q39" i="7"/>
  <c r="R38" i="7"/>
  <c r="Q38" i="7"/>
  <c r="R37" i="7"/>
  <c r="Q37" i="7"/>
  <c r="R36" i="7"/>
  <c r="Q36" i="7"/>
  <c r="R34" i="7"/>
  <c r="R33" i="7" s="1"/>
  <c r="Q34" i="7"/>
  <c r="Q30" i="7" s="1"/>
  <c r="K81" i="7"/>
  <c r="M56" i="7"/>
  <c r="M74" i="7" s="1"/>
  <c r="M55" i="7"/>
  <c r="M54" i="7"/>
  <c r="M53" i="7"/>
  <c r="M52" i="7"/>
  <c r="M51" i="7"/>
  <c r="M50" i="7"/>
  <c r="M49" i="7"/>
  <c r="M48" i="7"/>
  <c r="M47" i="7"/>
  <c r="O46" i="7"/>
  <c r="O83" i="7" s="1"/>
  <c r="M46" i="7"/>
  <c r="O45" i="7"/>
  <c r="M45" i="7"/>
  <c r="O44" i="7"/>
  <c r="M44" i="7"/>
  <c r="O43" i="7"/>
  <c r="M43" i="7"/>
  <c r="O42" i="7"/>
  <c r="M42" i="7"/>
  <c r="O41" i="7"/>
  <c r="M41" i="7"/>
  <c r="O40" i="7"/>
  <c r="M40" i="7"/>
  <c r="O39" i="7"/>
  <c r="M39" i="7"/>
  <c r="O38" i="7"/>
  <c r="M38" i="7"/>
  <c r="O37" i="7"/>
  <c r="M37" i="7"/>
  <c r="O36" i="7"/>
  <c r="M36" i="7"/>
  <c r="O34" i="7"/>
  <c r="M34" i="7"/>
  <c r="O33" i="7"/>
  <c r="O32" i="7"/>
  <c r="M31" i="7"/>
  <c r="O31" i="7"/>
  <c r="O30" i="7"/>
  <c r="O29" i="7"/>
  <c r="O28" i="7"/>
  <c r="O27" i="7"/>
  <c r="O26" i="7"/>
  <c r="O25" i="7"/>
  <c r="M25" i="7"/>
  <c r="O24" i="7"/>
  <c r="O23" i="7"/>
  <c r="M23" i="7"/>
  <c r="O22" i="7"/>
  <c r="O21" i="7"/>
  <c r="M21" i="7"/>
  <c r="O20" i="7"/>
  <c r="O19" i="7"/>
  <c r="O18" i="7" s="1"/>
  <c r="O17" i="7"/>
  <c r="O16" i="7"/>
  <c r="O15" i="7"/>
  <c r="O14" i="7"/>
  <c r="O13" i="7"/>
  <c r="O12" i="7"/>
  <c r="J46" i="7"/>
  <c r="L46" i="7" s="1"/>
  <c r="J45" i="7"/>
  <c r="J44" i="7"/>
  <c r="J43" i="7"/>
  <c r="J42" i="7"/>
  <c r="J41" i="7"/>
  <c r="J40" i="7"/>
  <c r="L40" i="7" s="1"/>
  <c r="J39" i="7"/>
  <c r="L39" i="7" s="1"/>
  <c r="N39" i="7" s="1"/>
  <c r="P39" i="7" s="1"/>
  <c r="S39" i="7" s="1"/>
  <c r="J38" i="7"/>
  <c r="L38" i="7" s="1"/>
  <c r="N38" i="7" s="1"/>
  <c r="P38" i="7" s="1"/>
  <c r="S38" i="7" s="1"/>
  <c r="J37" i="7"/>
  <c r="J36" i="7"/>
  <c r="J34" i="7"/>
  <c r="J33" i="7"/>
  <c r="J32" i="7"/>
  <c r="L32" i="7" s="1"/>
  <c r="N32" i="7" s="1"/>
  <c r="J31" i="7"/>
  <c r="J30" i="7"/>
  <c r="J29" i="7"/>
  <c r="L29" i="7"/>
  <c r="J28" i="7"/>
  <c r="L28" i="7" s="1"/>
  <c r="J27" i="7"/>
  <c r="L27" i="7" s="1"/>
  <c r="J26" i="7"/>
  <c r="L26" i="7" s="1"/>
  <c r="J25" i="7"/>
  <c r="J24" i="7"/>
  <c r="J23" i="7"/>
  <c r="L23" i="7" s="1"/>
  <c r="N23" i="7" s="1"/>
  <c r="P23" i="7" s="1"/>
  <c r="J22" i="7"/>
  <c r="L22" i="7" s="1"/>
  <c r="J21" i="7"/>
  <c r="L21" i="7" s="1"/>
  <c r="J20" i="7"/>
  <c r="L20" i="7"/>
  <c r="J19" i="7"/>
  <c r="J15" i="7" s="1"/>
  <c r="G46" i="7"/>
  <c r="G53" i="7" s="1"/>
  <c r="G83" i="7"/>
  <c r="G45" i="7"/>
  <c r="G44" i="7"/>
  <c r="I44" i="7"/>
  <c r="G43" i="7"/>
  <c r="G42" i="7"/>
  <c r="G41" i="7"/>
  <c r="G40" i="7"/>
  <c r="G39" i="7"/>
  <c r="G38" i="7"/>
  <c r="G37" i="7"/>
  <c r="G36" i="7"/>
  <c r="I36" i="7" s="1"/>
  <c r="G34" i="7"/>
  <c r="I34" i="7"/>
  <c r="G33" i="7"/>
  <c r="I33" i="7" s="1"/>
  <c r="G32" i="7"/>
  <c r="I32" i="7" s="1"/>
  <c r="G31" i="7"/>
  <c r="I31" i="7" s="1"/>
  <c r="G30" i="7"/>
  <c r="G29" i="7"/>
  <c r="G28" i="7"/>
  <c r="G27" i="7"/>
  <c r="I27" i="7" s="1"/>
  <c r="G26" i="7"/>
  <c r="I26" i="7" s="1"/>
  <c r="G25" i="7"/>
  <c r="G24" i="7"/>
  <c r="I24" i="7" s="1"/>
  <c r="G23" i="7"/>
  <c r="G22" i="7"/>
  <c r="G21" i="7"/>
  <c r="G20" i="7"/>
  <c r="I20" i="7"/>
  <c r="G19" i="7"/>
  <c r="G17" i="7" s="1"/>
  <c r="M29" i="3"/>
  <c r="N29" i="3" s="1"/>
  <c r="P29" i="3" s="1"/>
  <c r="M49" i="3"/>
  <c r="M48" i="3"/>
  <c r="M47" i="3"/>
  <c r="H19" i="3"/>
  <c r="R83" i="3"/>
  <c r="Q83" i="3"/>
  <c r="G33" i="3"/>
  <c r="Q82" i="3"/>
  <c r="R82" i="3"/>
  <c r="Q81" i="3"/>
  <c r="R81" i="3"/>
  <c r="Q80" i="3"/>
  <c r="R80" i="3"/>
  <c r="Q79" i="3"/>
  <c r="R79" i="3"/>
  <c r="M56" i="3"/>
  <c r="M55" i="3"/>
  <c r="M54" i="3"/>
  <c r="N54" i="3" s="1"/>
  <c r="P54" i="3" s="1"/>
  <c r="M53" i="3"/>
  <c r="M52" i="3"/>
  <c r="M51" i="3"/>
  <c r="M50" i="3"/>
  <c r="M46" i="3"/>
  <c r="M45" i="3"/>
  <c r="M44" i="3"/>
  <c r="M43" i="3"/>
  <c r="M42" i="3"/>
  <c r="M41" i="3"/>
  <c r="M40" i="3"/>
  <c r="M39" i="3"/>
  <c r="M38" i="3"/>
  <c r="M37" i="3"/>
  <c r="M36" i="3"/>
  <c r="M34" i="3"/>
  <c r="H46" i="3"/>
  <c r="H80" i="3" s="1"/>
  <c r="G46" i="3"/>
  <c r="G80" i="3"/>
  <c r="H45" i="3"/>
  <c r="G45" i="3"/>
  <c r="H44" i="3"/>
  <c r="I44" i="3" s="1"/>
  <c r="G44" i="3"/>
  <c r="H43" i="3"/>
  <c r="G43" i="3"/>
  <c r="I43" i="3" s="1"/>
  <c r="H42" i="3"/>
  <c r="G42" i="3"/>
  <c r="H41" i="3"/>
  <c r="G41" i="3"/>
  <c r="I41" i="3" s="1"/>
  <c r="H40" i="3"/>
  <c r="G40" i="3"/>
  <c r="H39" i="3"/>
  <c r="G39" i="3"/>
  <c r="I39" i="3" s="1"/>
  <c r="H38" i="3"/>
  <c r="G38" i="3"/>
  <c r="I38" i="3" s="1"/>
  <c r="H37" i="3"/>
  <c r="G37" i="3"/>
  <c r="H36" i="3"/>
  <c r="G36" i="3"/>
  <c r="H34" i="3"/>
  <c r="I34" i="3" s="1"/>
  <c r="G34" i="3"/>
  <c r="H33" i="3"/>
  <c r="K46" i="3"/>
  <c r="K82" i="3" s="1"/>
  <c r="J46" i="3"/>
  <c r="J57" i="3" s="1"/>
  <c r="J83" i="3"/>
  <c r="K45" i="3"/>
  <c r="J45" i="3"/>
  <c r="L45" i="3"/>
  <c r="N45" i="3" s="1"/>
  <c r="P45" i="3" s="1"/>
  <c r="S45" i="3" s="1"/>
  <c r="K44" i="3"/>
  <c r="J44" i="3"/>
  <c r="K43" i="3"/>
  <c r="J43" i="3"/>
  <c r="K42" i="3"/>
  <c r="J42" i="3"/>
  <c r="L42" i="3" s="1"/>
  <c r="N42" i="3" s="1"/>
  <c r="K41" i="3"/>
  <c r="L41" i="3" s="1"/>
  <c r="N41" i="3" s="1"/>
  <c r="P41" i="3" s="1"/>
  <c r="S41" i="3" s="1"/>
  <c r="J41" i="3"/>
  <c r="K40" i="3"/>
  <c r="J40" i="3"/>
  <c r="K39" i="3"/>
  <c r="L39" i="3" s="1"/>
  <c r="N39" i="3" s="1"/>
  <c r="P39" i="3" s="1"/>
  <c r="S39" i="3" s="1"/>
  <c r="J39" i="3"/>
  <c r="K38" i="3"/>
  <c r="J38" i="3"/>
  <c r="K37" i="3"/>
  <c r="J37" i="3"/>
  <c r="L37" i="3" s="1"/>
  <c r="N37" i="3" s="1"/>
  <c r="P37" i="3" s="1"/>
  <c r="S37" i="3" s="1"/>
  <c r="K36" i="3"/>
  <c r="J36" i="3"/>
  <c r="K34" i="3"/>
  <c r="J34" i="3"/>
  <c r="K33" i="3"/>
  <c r="J33" i="3"/>
  <c r="I42" i="3"/>
  <c r="K32" i="3"/>
  <c r="J32" i="3"/>
  <c r="H32" i="3"/>
  <c r="G32" i="3"/>
  <c r="K78" i="3"/>
  <c r="J78" i="3"/>
  <c r="G78" i="3"/>
  <c r="K77" i="3"/>
  <c r="J77" i="3"/>
  <c r="G77" i="3"/>
  <c r="K76" i="3"/>
  <c r="J76" i="3"/>
  <c r="G76" i="3"/>
  <c r="K75" i="3"/>
  <c r="J75" i="3"/>
  <c r="G75" i="3"/>
  <c r="K74" i="3"/>
  <c r="J74" i="3"/>
  <c r="G74" i="3"/>
  <c r="K73" i="3"/>
  <c r="J73" i="3"/>
  <c r="G73" i="3"/>
  <c r="K72" i="3"/>
  <c r="J72" i="3"/>
  <c r="G72" i="3"/>
  <c r="K71" i="3"/>
  <c r="J71" i="3"/>
  <c r="G71" i="3"/>
  <c r="K70" i="3"/>
  <c r="J70" i="3"/>
  <c r="G70" i="3"/>
  <c r="K69" i="3"/>
  <c r="J69" i="3"/>
  <c r="G69" i="3"/>
  <c r="K68" i="3"/>
  <c r="J68" i="3"/>
  <c r="G68" i="3"/>
  <c r="K67" i="3"/>
  <c r="J67" i="3"/>
  <c r="G67" i="3"/>
  <c r="K66" i="3"/>
  <c r="J66" i="3"/>
  <c r="G66" i="3"/>
  <c r="K65" i="3"/>
  <c r="J65" i="3"/>
  <c r="G65" i="3"/>
  <c r="K64" i="3"/>
  <c r="J64" i="3"/>
  <c r="G64" i="3"/>
  <c r="K63" i="3"/>
  <c r="J63" i="3"/>
  <c r="G63" i="3"/>
  <c r="K62" i="3"/>
  <c r="J62" i="3"/>
  <c r="G62" i="3"/>
  <c r="K61" i="3"/>
  <c r="J61" i="3"/>
  <c r="G61" i="3"/>
  <c r="K60" i="3"/>
  <c r="J60" i="3"/>
  <c r="G60" i="3"/>
  <c r="K59" i="3"/>
  <c r="J59" i="3"/>
  <c r="G59" i="3"/>
  <c r="K58" i="3"/>
  <c r="J58" i="3"/>
  <c r="G58" i="3"/>
  <c r="K57" i="3"/>
  <c r="G57" i="3"/>
  <c r="K56" i="3"/>
  <c r="J56" i="3"/>
  <c r="H56" i="3"/>
  <c r="G56" i="3"/>
  <c r="K55" i="3"/>
  <c r="J55" i="3"/>
  <c r="G55" i="3"/>
  <c r="K54" i="3"/>
  <c r="J54" i="3"/>
  <c r="H54" i="3"/>
  <c r="G54" i="3"/>
  <c r="K53" i="3"/>
  <c r="J53" i="3"/>
  <c r="G53" i="3"/>
  <c r="K52" i="3"/>
  <c r="J52" i="3"/>
  <c r="H52" i="3"/>
  <c r="G52" i="3"/>
  <c r="K51" i="3"/>
  <c r="J51" i="3"/>
  <c r="G51" i="3"/>
  <c r="K50" i="3"/>
  <c r="J50" i="3"/>
  <c r="H50" i="3"/>
  <c r="G50" i="3"/>
  <c r="K49" i="3"/>
  <c r="J49" i="3"/>
  <c r="G49" i="3"/>
  <c r="K48" i="3"/>
  <c r="J48" i="3"/>
  <c r="H48" i="3"/>
  <c r="G48" i="3"/>
  <c r="K47" i="3"/>
  <c r="J47" i="3"/>
  <c r="G47" i="3"/>
  <c r="G17" i="3"/>
  <c r="G14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6" i="3"/>
  <c r="J31" i="3"/>
  <c r="J30" i="3"/>
  <c r="J29" i="3"/>
  <c r="L29" i="3" s="1"/>
  <c r="J28" i="3"/>
  <c r="L28" i="3" s="1"/>
  <c r="J27" i="3"/>
  <c r="J26" i="3"/>
  <c r="L26" i="3" s="1"/>
  <c r="J25" i="3"/>
  <c r="J24" i="3"/>
  <c r="J23" i="3"/>
  <c r="J22" i="3"/>
  <c r="J21" i="3"/>
  <c r="L21" i="3" s="1"/>
  <c r="J20" i="3"/>
  <c r="L20" i="3"/>
  <c r="J14" i="3"/>
  <c r="H31" i="3"/>
  <c r="H30" i="3"/>
  <c r="H29" i="3"/>
  <c r="H28" i="3"/>
  <c r="H27" i="3"/>
  <c r="H26" i="3"/>
  <c r="I26" i="3" s="1"/>
  <c r="H25" i="3"/>
  <c r="H24" i="3"/>
  <c r="H23" i="3"/>
  <c r="H22" i="3"/>
  <c r="H21" i="3"/>
  <c r="H20" i="3"/>
  <c r="G31" i="3"/>
  <c r="G30" i="3"/>
  <c r="I30" i="3" s="1"/>
  <c r="G29" i="3"/>
  <c r="G28" i="3"/>
  <c r="I28" i="3" s="1"/>
  <c r="G27" i="3"/>
  <c r="G26" i="3"/>
  <c r="G25" i="3"/>
  <c r="G24" i="3"/>
  <c r="I24" i="3" s="1"/>
  <c r="G23" i="3"/>
  <c r="G22" i="3"/>
  <c r="G21" i="3"/>
  <c r="I21" i="3"/>
  <c r="G20" i="3"/>
  <c r="I20" i="3"/>
  <c r="H16" i="3"/>
  <c r="G16" i="3"/>
  <c r="K46" i="7"/>
  <c r="K80" i="7" s="1"/>
  <c r="K45" i="7"/>
  <c r="K44" i="7"/>
  <c r="K43" i="7"/>
  <c r="K42" i="7"/>
  <c r="K41" i="7"/>
  <c r="L41" i="7" s="1"/>
  <c r="N41" i="7" s="1"/>
  <c r="P41" i="7" s="1"/>
  <c r="S41" i="7" s="1"/>
  <c r="K40" i="7"/>
  <c r="N40" i="7"/>
  <c r="P40" i="7" s="1"/>
  <c r="S40" i="7" s="1"/>
  <c r="K39" i="7"/>
  <c r="K38" i="7"/>
  <c r="K37" i="7"/>
  <c r="K36" i="7"/>
  <c r="K34" i="7"/>
  <c r="K33" i="7"/>
  <c r="K32" i="7"/>
  <c r="K31" i="7"/>
  <c r="L31" i="7" s="1"/>
  <c r="N31" i="7" s="1"/>
  <c r="P31" i="7" s="1"/>
  <c r="K30" i="7"/>
  <c r="K29" i="7"/>
  <c r="K28" i="7"/>
  <c r="K27" i="7"/>
  <c r="K26" i="7"/>
  <c r="K25" i="7"/>
  <c r="L25" i="7" s="1"/>
  <c r="N25" i="7" s="1"/>
  <c r="P25" i="7" s="1"/>
  <c r="K24" i="7"/>
  <c r="K23" i="7"/>
  <c r="K22" i="7"/>
  <c r="K21" i="7"/>
  <c r="K20" i="7"/>
  <c r="K19" i="7"/>
  <c r="H46" i="7"/>
  <c r="H83" i="7" s="1"/>
  <c r="H61" i="7"/>
  <c r="H45" i="7"/>
  <c r="H44" i="7"/>
  <c r="H43" i="7"/>
  <c r="I43" i="7" s="1"/>
  <c r="H42" i="7"/>
  <c r="I42" i="7" s="1"/>
  <c r="H41" i="7"/>
  <c r="I41" i="7" s="1"/>
  <c r="H40" i="7"/>
  <c r="I40" i="7" s="1"/>
  <c r="H39" i="7"/>
  <c r="H38" i="7"/>
  <c r="I38" i="7" s="1"/>
  <c r="H37" i="7"/>
  <c r="H36" i="7"/>
  <c r="H34" i="7"/>
  <c r="H33" i="7"/>
  <c r="H32" i="7"/>
  <c r="H31" i="7"/>
  <c r="H30" i="7"/>
  <c r="I30" i="7" s="1"/>
  <c r="H29" i="7"/>
  <c r="H28" i="7"/>
  <c r="H27" i="7"/>
  <c r="H26" i="7"/>
  <c r="H25" i="7"/>
  <c r="H24" i="7"/>
  <c r="H23" i="7"/>
  <c r="I23" i="7" s="1"/>
  <c r="H22" i="7"/>
  <c r="I22" i="7" s="1"/>
  <c r="H21" i="7"/>
  <c r="H20" i="7"/>
  <c r="H19" i="7"/>
  <c r="K69" i="7"/>
  <c r="K65" i="7"/>
  <c r="H63" i="7"/>
  <c r="K61" i="7"/>
  <c r="K57" i="7"/>
  <c r="K53" i="7"/>
  <c r="H53" i="7"/>
  <c r="K49" i="7"/>
  <c r="K78" i="7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B69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B68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B67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B66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B65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B64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B63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B62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B61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B60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B59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B58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B57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B56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B55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B54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B53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B52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B51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B50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B49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B48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B47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B46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B45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B44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B43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B42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B41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B40" i="6"/>
  <c r="AB35" i="6"/>
  <c r="Z35" i="6"/>
  <c r="X35" i="6"/>
  <c r="V35" i="6"/>
  <c r="T35" i="6"/>
  <c r="R35" i="6"/>
  <c r="P35" i="6"/>
  <c r="N35" i="6"/>
  <c r="L35" i="6"/>
  <c r="J35" i="6"/>
  <c r="H35" i="6"/>
  <c r="F35" i="6"/>
  <c r="D35" i="6"/>
  <c r="B35" i="6"/>
  <c r="AB34" i="6"/>
  <c r="Z34" i="6"/>
  <c r="X34" i="6"/>
  <c r="V34" i="6"/>
  <c r="T34" i="6"/>
  <c r="R34" i="6"/>
  <c r="P34" i="6"/>
  <c r="N34" i="6"/>
  <c r="L34" i="6"/>
  <c r="J34" i="6"/>
  <c r="H34" i="6"/>
  <c r="F34" i="6"/>
  <c r="D34" i="6"/>
  <c r="B34" i="6"/>
  <c r="AB33" i="6"/>
  <c r="Z33" i="6"/>
  <c r="X33" i="6"/>
  <c r="V33" i="6"/>
  <c r="T33" i="6"/>
  <c r="R33" i="6"/>
  <c r="P33" i="6"/>
  <c r="N33" i="6"/>
  <c r="L33" i="6"/>
  <c r="J33" i="6"/>
  <c r="H33" i="6"/>
  <c r="F33" i="6"/>
  <c r="D33" i="6"/>
  <c r="B33" i="6"/>
  <c r="AB32" i="6"/>
  <c r="Z32" i="6"/>
  <c r="X32" i="6"/>
  <c r="V32" i="6"/>
  <c r="T32" i="6"/>
  <c r="R32" i="6"/>
  <c r="P32" i="6"/>
  <c r="N32" i="6"/>
  <c r="L32" i="6"/>
  <c r="J32" i="6"/>
  <c r="H32" i="6"/>
  <c r="F32" i="6"/>
  <c r="D32" i="6"/>
  <c r="B32" i="6"/>
  <c r="AB31" i="6"/>
  <c r="Z31" i="6"/>
  <c r="X31" i="6"/>
  <c r="V31" i="6"/>
  <c r="T31" i="6"/>
  <c r="R31" i="6"/>
  <c r="P31" i="6"/>
  <c r="N31" i="6"/>
  <c r="L31" i="6"/>
  <c r="J31" i="6"/>
  <c r="H31" i="6"/>
  <c r="F31" i="6"/>
  <c r="D31" i="6"/>
  <c r="B31" i="6"/>
  <c r="AB30" i="6"/>
  <c r="Z30" i="6"/>
  <c r="X30" i="6"/>
  <c r="V30" i="6"/>
  <c r="T30" i="6"/>
  <c r="R30" i="6"/>
  <c r="P30" i="6"/>
  <c r="N30" i="6"/>
  <c r="L30" i="6"/>
  <c r="J30" i="6"/>
  <c r="H30" i="6"/>
  <c r="F30" i="6"/>
  <c r="D30" i="6"/>
  <c r="B30" i="6"/>
  <c r="AB29" i="6"/>
  <c r="Z29" i="6"/>
  <c r="X29" i="6"/>
  <c r="V29" i="6"/>
  <c r="T29" i="6"/>
  <c r="R29" i="6"/>
  <c r="P29" i="6"/>
  <c r="N29" i="6"/>
  <c r="L29" i="6"/>
  <c r="J29" i="6"/>
  <c r="H29" i="6"/>
  <c r="F29" i="6"/>
  <c r="D29" i="6"/>
  <c r="B29" i="6"/>
  <c r="AB28" i="6"/>
  <c r="Z28" i="6"/>
  <c r="X28" i="6"/>
  <c r="V28" i="6"/>
  <c r="T28" i="6"/>
  <c r="R28" i="6"/>
  <c r="P28" i="6"/>
  <c r="N28" i="6"/>
  <c r="L28" i="6"/>
  <c r="J28" i="6"/>
  <c r="H28" i="6"/>
  <c r="F28" i="6"/>
  <c r="D28" i="6"/>
  <c r="B28" i="6"/>
  <c r="AB27" i="6"/>
  <c r="Z27" i="6"/>
  <c r="X27" i="6"/>
  <c r="V27" i="6"/>
  <c r="T27" i="6"/>
  <c r="R27" i="6"/>
  <c r="P27" i="6"/>
  <c r="N27" i="6"/>
  <c r="L27" i="6"/>
  <c r="J27" i="6"/>
  <c r="H27" i="6"/>
  <c r="F27" i="6"/>
  <c r="D27" i="6"/>
  <c r="B27" i="6"/>
  <c r="AB26" i="6"/>
  <c r="Z26" i="6"/>
  <c r="X26" i="6"/>
  <c r="V26" i="6"/>
  <c r="T26" i="6"/>
  <c r="R26" i="6"/>
  <c r="P26" i="6"/>
  <c r="N26" i="6"/>
  <c r="L26" i="6"/>
  <c r="J26" i="6"/>
  <c r="H26" i="6"/>
  <c r="F26" i="6"/>
  <c r="D26" i="6"/>
  <c r="B26" i="6"/>
  <c r="AB25" i="6"/>
  <c r="Z25" i="6"/>
  <c r="X25" i="6"/>
  <c r="V25" i="6"/>
  <c r="T25" i="6"/>
  <c r="R25" i="6"/>
  <c r="P25" i="6"/>
  <c r="N25" i="6"/>
  <c r="L25" i="6"/>
  <c r="J25" i="6"/>
  <c r="H25" i="6"/>
  <c r="F25" i="6"/>
  <c r="D25" i="6"/>
  <c r="B25" i="6"/>
  <c r="AB24" i="6"/>
  <c r="Z24" i="6"/>
  <c r="X24" i="6"/>
  <c r="V24" i="6"/>
  <c r="T24" i="6"/>
  <c r="R24" i="6"/>
  <c r="P24" i="6"/>
  <c r="N24" i="6"/>
  <c r="L24" i="6"/>
  <c r="J24" i="6"/>
  <c r="H24" i="6"/>
  <c r="F24" i="6"/>
  <c r="D24" i="6"/>
  <c r="B24" i="6"/>
  <c r="AB23" i="6"/>
  <c r="Z23" i="6"/>
  <c r="X23" i="6"/>
  <c r="V23" i="6"/>
  <c r="T23" i="6"/>
  <c r="R23" i="6"/>
  <c r="P23" i="6"/>
  <c r="N23" i="6"/>
  <c r="L23" i="6"/>
  <c r="J23" i="6"/>
  <c r="H23" i="6"/>
  <c r="F23" i="6"/>
  <c r="D23" i="6"/>
  <c r="B23" i="6"/>
  <c r="AB22" i="6"/>
  <c r="Z22" i="6"/>
  <c r="X22" i="6"/>
  <c r="V22" i="6"/>
  <c r="T22" i="6"/>
  <c r="R22" i="6"/>
  <c r="P22" i="6"/>
  <c r="N22" i="6"/>
  <c r="L22" i="6"/>
  <c r="J22" i="6"/>
  <c r="H22" i="6"/>
  <c r="F22" i="6"/>
  <c r="D22" i="6"/>
  <c r="B22" i="6"/>
  <c r="AB21" i="6"/>
  <c r="Z21" i="6"/>
  <c r="X21" i="6"/>
  <c r="V21" i="6"/>
  <c r="T21" i="6"/>
  <c r="R21" i="6"/>
  <c r="P21" i="6"/>
  <c r="N21" i="6"/>
  <c r="L21" i="6"/>
  <c r="J21" i="6"/>
  <c r="H21" i="6"/>
  <c r="F21" i="6"/>
  <c r="D21" i="6"/>
  <c r="B21" i="6"/>
  <c r="AB20" i="6"/>
  <c r="Z20" i="6"/>
  <c r="X20" i="6"/>
  <c r="V20" i="6"/>
  <c r="T20" i="6"/>
  <c r="R20" i="6"/>
  <c r="P20" i="6"/>
  <c r="N20" i="6"/>
  <c r="L20" i="6"/>
  <c r="J20" i="6"/>
  <c r="H20" i="6"/>
  <c r="F20" i="6"/>
  <c r="D20" i="6"/>
  <c r="B20" i="6"/>
  <c r="AB19" i="6"/>
  <c r="Z19" i="6"/>
  <c r="X19" i="6"/>
  <c r="V19" i="6"/>
  <c r="T19" i="6"/>
  <c r="R19" i="6"/>
  <c r="P19" i="6"/>
  <c r="N19" i="6"/>
  <c r="L19" i="6"/>
  <c r="J19" i="6"/>
  <c r="H19" i="6"/>
  <c r="F19" i="6"/>
  <c r="D19" i="6"/>
  <c r="B19" i="6"/>
  <c r="AB18" i="6"/>
  <c r="Z18" i="6"/>
  <c r="X18" i="6"/>
  <c r="V18" i="6"/>
  <c r="T18" i="6"/>
  <c r="R18" i="6"/>
  <c r="P18" i="6"/>
  <c r="N18" i="6"/>
  <c r="L18" i="6"/>
  <c r="J18" i="6"/>
  <c r="H18" i="6"/>
  <c r="F18" i="6"/>
  <c r="D18" i="6"/>
  <c r="B18" i="6"/>
  <c r="AB17" i="6"/>
  <c r="Z17" i="6"/>
  <c r="X17" i="6"/>
  <c r="V17" i="6"/>
  <c r="T17" i="6"/>
  <c r="R17" i="6"/>
  <c r="P17" i="6"/>
  <c r="N17" i="6"/>
  <c r="L17" i="6"/>
  <c r="J17" i="6"/>
  <c r="H17" i="6"/>
  <c r="F17" i="6"/>
  <c r="D17" i="6"/>
  <c r="B17" i="6"/>
  <c r="AB16" i="6"/>
  <c r="Z16" i="6"/>
  <c r="X16" i="6"/>
  <c r="V16" i="6"/>
  <c r="T16" i="6"/>
  <c r="R16" i="6"/>
  <c r="P16" i="6"/>
  <c r="N16" i="6"/>
  <c r="L16" i="6"/>
  <c r="J16" i="6"/>
  <c r="H16" i="6"/>
  <c r="F16" i="6"/>
  <c r="D16" i="6"/>
  <c r="B16" i="6"/>
  <c r="AB15" i="6"/>
  <c r="Z15" i="6"/>
  <c r="X15" i="6"/>
  <c r="V15" i="6"/>
  <c r="T15" i="6"/>
  <c r="R15" i="6"/>
  <c r="P15" i="6"/>
  <c r="N15" i="6"/>
  <c r="L15" i="6"/>
  <c r="J15" i="6"/>
  <c r="H15" i="6"/>
  <c r="F15" i="6"/>
  <c r="D15" i="6"/>
  <c r="B15" i="6"/>
  <c r="AB14" i="6"/>
  <c r="Z14" i="6"/>
  <c r="X14" i="6"/>
  <c r="V14" i="6"/>
  <c r="T14" i="6"/>
  <c r="R14" i="6"/>
  <c r="P14" i="6"/>
  <c r="N14" i="6"/>
  <c r="L14" i="6"/>
  <c r="J14" i="6"/>
  <c r="H14" i="6"/>
  <c r="F14" i="6"/>
  <c r="D14" i="6"/>
  <c r="B14" i="6"/>
  <c r="AB13" i="6"/>
  <c r="Z13" i="6"/>
  <c r="X13" i="6"/>
  <c r="V13" i="6"/>
  <c r="T13" i="6"/>
  <c r="R13" i="6"/>
  <c r="P13" i="6"/>
  <c r="N13" i="6"/>
  <c r="L13" i="6"/>
  <c r="J13" i="6"/>
  <c r="H13" i="6"/>
  <c r="F13" i="6"/>
  <c r="D13" i="6"/>
  <c r="B13" i="6"/>
  <c r="AB12" i="6"/>
  <c r="Z12" i="6"/>
  <c r="X12" i="6"/>
  <c r="V12" i="6"/>
  <c r="T12" i="6"/>
  <c r="R12" i="6"/>
  <c r="P12" i="6"/>
  <c r="N12" i="6"/>
  <c r="L12" i="6"/>
  <c r="J12" i="6"/>
  <c r="H12" i="6"/>
  <c r="F12" i="6"/>
  <c r="D12" i="6"/>
  <c r="B12" i="6"/>
  <c r="AB11" i="6"/>
  <c r="Z11" i="6"/>
  <c r="X11" i="6"/>
  <c r="V11" i="6"/>
  <c r="T11" i="6"/>
  <c r="R11" i="6"/>
  <c r="P11" i="6"/>
  <c r="N11" i="6"/>
  <c r="L11" i="6"/>
  <c r="J11" i="6"/>
  <c r="H11" i="6"/>
  <c r="F11" i="6"/>
  <c r="D11" i="6"/>
  <c r="B11" i="6"/>
  <c r="AB10" i="6"/>
  <c r="Z10" i="6"/>
  <c r="X10" i="6"/>
  <c r="V10" i="6"/>
  <c r="T10" i="6"/>
  <c r="R10" i="6"/>
  <c r="P10" i="6"/>
  <c r="N10" i="6"/>
  <c r="L10" i="6"/>
  <c r="J10" i="6"/>
  <c r="H10" i="6"/>
  <c r="F10" i="6"/>
  <c r="D10" i="6"/>
  <c r="B10" i="6"/>
  <c r="AB9" i="6"/>
  <c r="Z9" i="6"/>
  <c r="X9" i="6"/>
  <c r="V9" i="6"/>
  <c r="T9" i="6"/>
  <c r="R9" i="6"/>
  <c r="P9" i="6"/>
  <c r="N9" i="6"/>
  <c r="L9" i="6"/>
  <c r="J9" i="6"/>
  <c r="H9" i="6"/>
  <c r="F9" i="6"/>
  <c r="D9" i="6"/>
  <c r="B9" i="6"/>
  <c r="AB8" i="6"/>
  <c r="Z8" i="6"/>
  <c r="X8" i="6"/>
  <c r="V8" i="6"/>
  <c r="T8" i="6"/>
  <c r="R8" i="6"/>
  <c r="P8" i="6"/>
  <c r="N8" i="6"/>
  <c r="L8" i="6"/>
  <c r="J8" i="6"/>
  <c r="H8" i="6"/>
  <c r="F8" i="6"/>
  <c r="D8" i="6"/>
  <c r="B8" i="6"/>
  <c r="AB7" i="6"/>
  <c r="Z7" i="6"/>
  <c r="X7" i="6"/>
  <c r="V7" i="6"/>
  <c r="T7" i="6"/>
  <c r="R7" i="6"/>
  <c r="P7" i="6"/>
  <c r="N7" i="6"/>
  <c r="L7" i="6"/>
  <c r="J7" i="6"/>
  <c r="H7" i="6"/>
  <c r="F7" i="6"/>
  <c r="D7" i="6"/>
  <c r="B7" i="6"/>
  <c r="AB6" i="6"/>
  <c r="Z6" i="6"/>
  <c r="X6" i="6"/>
  <c r="V6" i="6"/>
  <c r="T6" i="6"/>
  <c r="R6" i="6"/>
  <c r="P6" i="6"/>
  <c r="N6" i="6"/>
  <c r="L6" i="6"/>
  <c r="J6" i="6"/>
  <c r="H6" i="6"/>
  <c r="F6" i="6"/>
  <c r="D6" i="6"/>
  <c r="B6" i="6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R46" i="3"/>
  <c r="R34" i="3"/>
  <c r="R31" i="3" s="1"/>
  <c r="R36" i="3"/>
  <c r="R37" i="3"/>
  <c r="R38" i="3"/>
  <c r="R39" i="3"/>
  <c r="R40" i="3"/>
  <c r="R41" i="3"/>
  <c r="R42" i="3"/>
  <c r="R43" i="3"/>
  <c r="R44" i="3"/>
  <c r="R45" i="3"/>
  <c r="Q45" i="3"/>
  <c r="Q46" i="3"/>
  <c r="Q34" i="3"/>
  <c r="Q30" i="3" s="1"/>
  <c r="Q36" i="3"/>
  <c r="Q37" i="3"/>
  <c r="Q38" i="3"/>
  <c r="Q39" i="3"/>
  <c r="Q40" i="3"/>
  <c r="Q41" i="3"/>
  <c r="Q42" i="3"/>
  <c r="Q43" i="3"/>
  <c r="Q44" i="3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40" i="5"/>
  <c r="L46" i="3"/>
  <c r="L82" i="3"/>
  <c r="L44" i="3"/>
  <c r="N44" i="3" s="1"/>
  <c r="P44" i="3" s="1"/>
  <c r="S44" i="3" s="1"/>
  <c r="L40" i="3"/>
  <c r="L36" i="3"/>
  <c r="N36" i="3" s="1"/>
  <c r="P36" i="3" s="1"/>
  <c r="S36" i="3" s="1"/>
  <c r="I45" i="3"/>
  <c r="I40" i="3"/>
  <c r="I37" i="3"/>
  <c r="I32" i="3"/>
  <c r="L31" i="3"/>
  <c r="L30" i="3"/>
  <c r="L27" i="3"/>
  <c r="L25" i="3"/>
  <c r="L22" i="3"/>
  <c r="I29" i="3"/>
  <c r="I27" i="3"/>
  <c r="I23" i="3"/>
  <c r="I22" i="3"/>
  <c r="O22" i="3"/>
  <c r="O21" i="3"/>
  <c r="AB69" i="5"/>
  <c r="Z69" i="5"/>
  <c r="X69" i="5"/>
  <c r="V69" i="5"/>
  <c r="T69" i="5"/>
  <c r="R69" i="5"/>
  <c r="P69" i="5"/>
  <c r="N69" i="5"/>
  <c r="L69" i="5"/>
  <c r="J69" i="5"/>
  <c r="H69" i="5"/>
  <c r="F69" i="5"/>
  <c r="D69" i="5"/>
  <c r="B69" i="5"/>
  <c r="AB68" i="5"/>
  <c r="Z68" i="5"/>
  <c r="X68" i="5"/>
  <c r="V68" i="5"/>
  <c r="T68" i="5"/>
  <c r="R68" i="5"/>
  <c r="P68" i="5"/>
  <c r="N68" i="5"/>
  <c r="L68" i="5"/>
  <c r="J68" i="5"/>
  <c r="H68" i="5"/>
  <c r="F68" i="5"/>
  <c r="D68" i="5"/>
  <c r="B68" i="5"/>
  <c r="AB67" i="5"/>
  <c r="Z67" i="5"/>
  <c r="X67" i="5"/>
  <c r="V67" i="5"/>
  <c r="T67" i="5"/>
  <c r="R67" i="5"/>
  <c r="P67" i="5"/>
  <c r="N67" i="5"/>
  <c r="L67" i="5"/>
  <c r="J67" i="5"/>
  <c r="H67" i="5"/>
  <c r="F67" i="5"/>
  <c r="D67" i="5"/>
  <c r="B67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66" i="5"/>
  <c r="AB65" i="5"/>
  <c r="Z65" i="5"/>
  <c r="X65" i="5"/>
  <c r="V65" i="5"/>
  <c r="T65" i="5"/>
  <c r="R65" i="5"/>
  <c r="P65" i="5"/>
  <c r="N65" i="5"/>
  <c r="L65" i="5"/>
  <c r="J65" i="5"/>
  <c r="H65" i="5"/>
  <c r="F65" i="5"/>
  <c r="D65" i="5"/>
  <c r="B65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64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63" i="5"/>
  <c r="AB62" i="5"/>
  <c r="Z62" i="5"/>
  <c r="X62" i="5"/>
  <c r="V62" i="5"/>
  <c r="T62" i="5"/>
  <c r="R62" i="5"/>
  <c r="P62" i="5"/>
  <c r="N62" i="5"/>
  <c r="L62" i="5"/>
  <c r="J62" i="5"/>
  <c r="H62" i="5"/>
  <c r="F62" i="5"/>
  <c r="D62" i="5"/>
  <c r="B62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61" i="5"/>
  <c r="AB60" i="5"/>
  <c r="Z60" i="5"/>
  <c r="X60" i="5"/>
  <c r="V60" i="5"/>
  <c r="T60" i="5"/>
  <c r="R60" i="5"/>
  <c r="P60" i="5"/>
  <c r="N60" i="5"/>
  <c r="L60" i="5"/>
  <c r="J60" i="5"/>
  <c r="H60" i="5"/>
  <c r="F60" i="5"/>
  <c r="D60" i="5"/>
  <c r="B60" i="5"/>
  <c r="AB59" i="5"/>
  <c r="Z59" i="5"/>
  <c r="X59" i="5"/>
  <c r="V59" i="5"/>
  <c r="T59" i="5"/>
  <c r="R59" i="5"/>
  <c r="P59" i="5"/>
  <c r="N59" i="5"/>
  <c r="L59" i="5"/>
  <c r="J59" i="5"/>
  <c r="H59" i="5"/>
  <c r="F59" i="5"/>
  <c r="D59" i="5"/>
  <c r="B59" i="5"/>
  <c r="AB58" i="5"/>
  <c r="Z58" i="5"/>
  <c r="X58" i="5"/>
  <c r="V58" i="5"/>
  <c r="T58" i="5"/>
  <c r="R58" i="5"/>
  <c r="P58" i="5"/>
  <c r="N58" i="5"/>
  <c r="L58" i="5"/>
  <c r="J58" i="5"/>
  <c r="H58" i="5"/>
  <c r="F58" i="5"/>
  <c r="D58" i="5"/>
  <c r="B58" i="5"/>
  <c r="AB57" i="5"/>
  <c r="Z57" i="5"/>
  <c r="X57" i="5"/>
  <c r="V57" i="5"/>
  <c r="T57" i="5"/>
  <c r="R57" i="5"/>
  <c r="P57" i="5"/>
  <c r="N57" i="5"/>
  <c r="L57" i="5"/>
  <c r="J57" i="5"/>
  <c r="H57" i="5"/>
  <c r="F57" i="5"/>
  <c r="D57" i="5"/>
  <c r="B57" i="5"/>
  <c r="AB56" i="5"/>
  <c r="Z56" i="5"/>
  <c r="X56" i="5"/>
  <c r="V56" i="5"/>
  <c r="T56" i="5"/>
  <c r="R56" i="5"/>
  <c r="P56" i="5"/>
  <c r="N56" i="5"/>
  <c r="L56" i="5"/>
  <c r="J56" i="5"/>
  <c r="H56" i="5"/>
  <c r="F56" i="5"/>
  <c r="D56" i="5"/>
  <c r="B56" i="5"/>
  <c r="AB55" i="5"/>
  <c r="Z55" i="5"/>
  <c r="X55" i="5"/>
  <c r="V55" i="5"/>
  <c r="T55" i="5"/>
  <c r="R55" i="5"/>
  <c r="P55" i="5"/>
  <c r="N55" i="5"/>
  <c r="L55" i="5"/>
  <c r="J55" i="5"/>
  <c r="H55" i="5"/>
  <c r="F55" i="5"/>
  <c r="D55" i="5"/>
  <c r="B55" i="5"/>
  <c r="AB54" i="5"/>
  <c r="Z54" i="5"/>
  <c r="X54" i="5"/>
  <c r="V54" i="5"/>
  <c r="T54" i="5"/>
  <c r="R54" i="5"/>
  <c r="P54" i="5"/>
  <c r="N54" i="5"/>
  <c r="L54" i="5"/>
  <c r="J54" i="5"/>
  <c r="H54" i="5"/>
  <c r="F54" i="5"/>
  <c r="D54" i="5"/>
  <c r="B54" i="5"/>
  <c r="AB53" i="5"/>
  <c r="Z53" i="5"/>
  <c r="X53" i="5"/>
  <c r="V53" i="5"/>
  <c r="T53" i="5"/>
  <c r="R53" i="5"/>
  <c r="P53" i="5"/>
  <c r="N53" i="5"/>
  <c r="L53" i="5"/>
  <c r="J53" i="5"/>
  <c r="H53" i="5"/>
  <c r="F53" i="5"/>
  <c r="D53" i="5"/>
  <c r="B53" i="5"/>
  <c r="AB52" i="5"/>
  <c r="Z52" i="5"/>
  <c r="X52" i="5"/>
  <c r="V52" i="5"/>
  <c r="T52" i="5"/>
  <c r="R52" i="5"/>
  <c r="P52" i="5"/>
  <c r="N52" i="5"/>
  <c r="L52" i="5"/>
  <c r="J52" i="5"/>
  <c r="H52" i="5"/>
  <c r="F52" i="5"/>
  <c r="D52" i="5"/>
  <c r="B52" i="5"/>
  <c r="AB51" i="5"/>
  <c r="Z51" i="5"/>
  <c r="X51" i="5"/>
  <c r="V51" i="5"/>
  <c r="T51" i="5"/>
  <c r="R51" i="5"/>
  <c r="P51" i="5"/>
  <c r="N51" i="5"/>
  <c r="L51" i="5"/>
  <c r="J51" i="5"/>
  <c r="H51" i="5"/>
  <c r="F51" i="5"/>
  <c r="D51" i="5"/>
  <c r="B51" i="5"/>
  <c r="AB50" i="5"/>
  <c r="Z50" i="5"/>
  <c r="X50" i="5"/>
  <c r="V50" i="5"/>
  <c r="T50" i="5"/>
  <c r="R50" i="5"/>
  <c r="P50" i="5"/>
  <c r="N50" i="5"/>
  <c r="L50" i="5"/>
  <c r="J50" i="5"/>
  <c r="H50" i="5"/>
  <c r="F50" i="5"/>
  <c r="D50" i="5"/>
  <c r="B50" i="5"/>
  <c r="AB49" i="5"/>
  <c r="Z49" i="5"/>
  <c r="X49" i="5"/>
  <c r="V49" i="5"/>
  <c r="T49" i="5"/>
  <c r="R49" i="5"/>
  <c r="P49" i="5"/>
  <c r="N49" i="5"/>
  <c r="L49" i="5"/>
  <c r="J49" i="5"/>
  <c r="H49" i="5"/>
  <c r="F49" i="5"/>
  <c r="D49" i="5"/>
  <c r="B49" i="5"/>
  <c r="AB48" i="5"/>
  <c r="Z48" i="5"/>
  <c r="X48" i="5"/>
  <c r="V48" i="5"/>
  <c r="T48" i="5"/>
  <c r="R48" i="5"/>
  <c r="P48" i="5"/>
  <c r="N48" i="5"/>
  <c r="L48" i="5"/>
  <c r="J48" i="5"/>
  <c r="H48" i="5"/>
  <c r="F48" i="5"/>
  <c r="D48" i="5"/>
  <c r="B48" i="5"/>
  <c r="AB47" i="5"/>
  <c r="Z47" i="5"/>
  <c r="X47" i="5"/>
  <c r="V47" i="5"/>
  <c r="T47" i="5"/>
  <c r="R47" i="5"/>
  <c r="P47" i="5"/>
  <c r="N47" i="5"/>
  <c r="L47" i="5"/>
  <c r="J47" i="5"/>
  <c r="H47" i="5"/>
  <c r="F47" i="5"/>
  <c r="D47" i="5"/>
  <c r="B47" i="5"/>
  <c r="AB46" i="5"/>
  <c r="Z46" i="5"/>
  <c r="X46" i="5"/>
  <c r="V46" i="5"/>
  <c r="T46" i="5"/>
  <c r="R46" i="5"/>
  <c r="P46" i="5"/>
  <c r="N46" i="5"/>
  <c r="L46" i="5"/>
  <c r="J46" i="5"/>
  <c r="H46" i="5"/>
  <c r="F46" i="5"/>
  <c r="D46" i="5"/>
  <c r="B46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45" i="5"/>
  <c r="AB44" i="5"/>
  <c r="Z44" i="5"/>
  <c r="X44" i="5"/>
  <c r="V44" i="5"/>
  <c r="T44" i="5"/>
  <c r="R44" i="5"/>
  <c r="P44" i="5"/>
  <c r="N44" i="5"/>
  <c r="L44" i="5"/>
  <c r="J44" i="5"/>
  <c r="H44" i="5"/>
  <c r="F44" i="5"/>
  <c r="D44" i="5"/>
  <c r="B44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43" i="5"/>
  <c r="AB42" i="5"/>
  <c r="Z42" i="5"/>
  <c r="X42" i="5"/>
  <c r="V42" i="5"/>
  <c r="T42" i="5"/>
  <c r="R42" i="5"/>
  <c r="P42" i="5"/>
  <c r="N42" i="5"/>
  <c r="L42" i="5"/>
  <c r="J42" i="5"/>
  <c r="H42" i="5"/>
  <c r="F42" i="5"/>
  <c r="D42" i="5"/>
  <c r="B42" i="5"/>
  <c r="AB41" i="5"/>
  <c r="Z41" i="5"/>
  <c r="X41" i="5"/>
  <c r="V41" i="5"/>
  <c r="T41" i="5"/>
  <c r="R41" i="5"/>
  <c r="P41" i="5"/>
  <c r="N41" i="5"/>
  <c r="L41" i="5"/>
  <c r="J41" i="5"/>
  <c r="H41" i="5"/>
  <c r="F41" i="5"/>
  <c r="D41" i="5"/>
  <c r="B41" i="5"/>
  <c r="AB40" i="5"/>
  <c r="Z40" i="5"/>
  <c r="X40" i="5"/>
  <c r="V40" i="5"/>
  <c r="T40" i="5"/>
  <c r="R40" i="5"/>
  <c r="P40" i="5"/>
  <c r="N40" i="5"/>
  <c r="L40" i="5"/>
  <c r="J40" i="5"/>
  <c r="H40" i="5"/>
  <c r="F40" i="5"/>
  <c r="D40" i="5"/>
  <c r="B40" i="5"/>
  <c r="AB35" i="5"/>
  <c r="Z35" i="5"/>
  <c r="X35" i="5"/>
  <c r="V35" i="5"/>
  <c r="T35" i="5"/>
  <c r="R35" i="5"/>
  <c r="P35" i="5"/>
  <c r="N35" i="5"/>
  <c r="L35" i="5"/>
  <c r="J35" i="5"/>
  <c r="H35" i="5"/>
  <c r="F35" i="5"/>
  <c r="D35" i="5"/>
  <c r="B35" i="5"/>
  <c r="AB34" i="5"/>
  <c r="Z34" i="5"/>
  <c r="X34" i="5"/>
  <c r="V34" i="5"/>
  <c r="T34" i="5"/>
  <c r="R34" i="5"/>
  <c r="P34" i="5"/>
  <c r="N34" i="5"/>
  <c r="L34" i="5"/>
  <c r="J34" i="5"/>
  <c r="H34" i="5"/>
  <c r="F34" i="5"/>
  <c r="D34" i="5"/>
  <c r="B34" i="5"/>
  <c r="AB33" i="5"/>
  <c r="Z33" i="5"/>
  <c r="X33" i="5"/>
  <c r="V33" i="5"/>
  <c r="T33" i="5"/>
  <c r="R33" i="5"/>
  <c r="P33" i="5"/>
  <c r="N33" i="5"/>
  <c r="L33" i="5"/>
  <c r="J33" i="5"/>
  <c r="H33" i="5"/>
  <c r="F33" i="5"/>
  <c r="D33" i="5"/>
  <c r="B33" i="5"/>
  <c r="AB32" i="5"/>
  <c r="Z32" i="5"/>
  <c r="X32" i="5"/>
  <c r="V32" i="5"/>
  <c r="T32" i="5"/>
  <c r="R32" i="5"/>
  <c r="P32" i="5"/>
  <c r="N32" i="5"/>
  <c r="L32" i="5"/>
  <c r="J32" i="5"/>
  <c r="H32" i="5"/>
  <c r="F32" i="5"/>
  <c r="D32" i="5"/>
  <c r="B32" i="5"/>
  <c r="AB31" i="5"/>
  <c r="Z31" i="5"/>
  <c r="X31" i="5"/>
  <c r="V31" i="5"/>
  <c r="T31" i="5"/>
  <c r="R31" i="5"/>
  <c r="P31" i="5"/>
  <c r="N31" i="5"/>
  <c r="L31" i="5"/>
  <c r="J31" i="5"/>
  <c r="H31" i="5"/>
  <c r="F31" i="5"/>
  <c r="D31" i="5"/>
  <c r="B31" i="5"/>
  <c r="AB30" i="5"/>
  <c r="Z30" i="5"/>
  <c r="X30" i="5"/>
  <c r="V30" i="5"/>
  <c r="T30" i="5"/>
  <c r="R30" i="5"/>
  <c r="P30" i="5"/>
  <c r="N30" i="5"/>
  <c r="L30" i="5"/>
  <c r="J30" i="5"/>
  <c r="H30" i="5"/>
  <c r="F30" i="5"/>
  <c r="D30" i="5"/>
  <c r="B30" i="5"/>
  <c r="AB29" i="5"/>
  <c r="Z29" i="5"/>
  <c r="X29" i="5"/>
  <c r="V29" i="5"/>
  <c r="T29" i="5"/>
  <c r="R29" i="5"/>
  <c r="P29" i="5"/>
  <c r="N29" i="5"/>
  <c r="L29" i="5"/>
  <c r="J29" i="5"/>
  <c r="H29" i="5"/>
  <c r="F29" i="5"/>
  <c r="D29" i="5"/>
  <c r="B29" i="5"/>
  <c r="AB28" i="5"/>
  <c r="Z28" i="5"/>
  <c r="X28" i="5"/>
  <c r="V28" i="5"/>
  <c r="T28" i="5"/>
  <c r="R28" i="5"/>
  <c r="P28" i="5"/>
  <c r="N28" i="5"/>
  <c r="L28" i="5"/>
  <c r="J28" i="5"/>
  <c r="H28" i="5"/>
  <c r="F28" i="5"/>
  <c r="D28" i="5"/>
  <c r="B28" i="5"/>
  <c r="AB27" i="5"/>
  <c r="Z27" i="5"/>
  <c r="X27" i="5"/>
  <c r="V27" i="5"/>
  <c r="T27" i="5"/>
  <c r="R27" i="5"/>
  <c r="P27" i="5"/>
  <c r="N27" i="5"/>
  <c r="L27" i="5"/>
  <c r="J27" i="5"/>
  <c r="H27" i="5"/>
  <c r="F27" i="5"/>
  <c r="D27" i="5"/>
  <c r="B27" i="5"/>
  <c r="AB26" i="5"/>
  <c r="Z26" i="5"/>
  <c r="X26" i="5"/>
  <c r="V26" i="5"/>
  <c r="T26" i="5"/>
  <c r="R26" i="5"/>
  <c r="P26" i="5"/>
  <c r="N26" i="5"/>
  <c r="L26" i="5"/>
  <c r="J26" i="5"/>
  <c r="H26" i="5"/>
  <c r="F26" i="5"/>
  <c r="D26" i="5"/>
  <c r="B26" i="5"/>
  <c r="AB25" i="5"/>
  <c r="Z25" i="5"/>
  <c r="X25" i="5"/>
  <c r="V25" i="5"/>
  <c r="T25" i="5"/>
  <c r="R25" i="5"/>
  <c r="P25" i="5"/>
  <c r="N25" i="5"/>
  <c r="L25" i="5"/>
  <c r="J25" i="5"/>
  <c r="H25" i="5"/>
  <c r="F25" i="5"/>
  <c r="D25" i="5"/>
  <c r="B25" i="5"/>
  <c r="AB24" i="5"/>
  <c r="Z24" i="5"/>
  <c r="X24" i="5"/>
  <c r="V24" i="5"/>
  <c r="T24" i="5"/>
  <c r="R24" i="5"/>
  <c r="P24" i="5"/>
  <c r="N24" i="5"/>
  <c r="L24" i="5"/>
  <c r="J24" i="5"/>
  <c r="H24" i="5"/>
  <c r="F24" i="5"/>
  <c r="D24" i="5"/>
  <c r="B24" i="5"/>
  <c r="AB23" i="5"/>
  <c r="Z23" i="5"/>
  <c r="X23" i="5"/>
  <c r="V23" i="5"/>
  <c r="T23" i="5"/>
  <c r="R23" i="5"/>
  <c r="P23" i="5"/>
  <c r="N23" i="5"/>
  <c r="L23" i="5"/>
  <c r="J23" i="5"/>
  <c r="H23" i="5"/>
  <c r="F23" i="5"/>
  <c r="D23" i="5"/>
  <c r="B23" i="5"/>
  <c r="AB22" i="5"/>
  <c r="Z22" i="5"/>
  <c r="X22" i="5"/>
  <c r="V22" i="5"/>
  <c r="T22" i="5"/>
  <c r="R22" i="5"/>
  <c r="P22" i="5"/>
  <c r="N22" i="5"/>
  <c r="L22" i="5"/>
  <c r="J22" i="5"/>
  <c r="H22" i="5"/>
  <c r="F22" i="5"/>
  <c r="D22" i="5"/>
  <c r="B22" i="5"/>
  <c r="AB21" i="5"/>
  <c r="Z21" i="5"/>
  <c r="X21" i="5"/>
  <c r="V21" i="5"/>
  <c r="T21" i="5"/>
  <c r="R21" i="5"/>
  <c r="P21" i="5"/>
  <c r="N21" i="5"/>
  <c r="L21" i="5"/>
  <c r="J21" i="5"/>
  <c r="H21" i="5"/>
  <c r="F21" i="5"/>
  <c r="D21" i="5"/>
  <c r="B21" i="5"/>
  <c r="AB20" i="5"/>
  <c r="Z20" i="5"/>
  <c r="X20" i="5"/>
  <c r="V20" i="5"/>
  <c r="T20" i="5"/>
  <c r="R20" i="5"/>
  <c r="P20" i="5"/>
  <c r="N20" i="5"/>
  <c r="L20" i="5"/>
  <c r="J20" i="5"/>
  <c r="H20" i="5"/>
  <c r="F20" i="5"/>
  <c r="D20" i="5"/>
  <c r="B20" i="5"/>
  <c r="AB19" i="5"/>
  <c r="Z19" i="5"/>
  <c r="X19" i="5"/>
  <c r="V19" i="5"/>
  <c r="T19" i="5"/>
  <c r="R19" i="5"/>
  <c r="P19" i="5"/>
  <c r="N19" i="5"/>
  <c r="L19" i="5"/>
  <c r="J19" i="5"/>
  <c r="H19" i="5"/>
  <c r="F19" i="5"/>
  <c r="D19" i="5"/>
  <c r="B19" i="5"/>
  <c r="AB18" i="5"/>
  <c r="Z18" i="5"/>
  <c r="X18" i="5"/>
  <c r="V18" i="5"/>
  <c r="T18" i="5"/>
  <c r="R18" i="5"/>
  <c r="P18" i="5"/>
  <c r="N18" i="5"/>
  <c r="L18" i="5"/>
  <c r="J18" i="5"/>
  <c r="H18" i="5"/>
  <c r="F18" i="5"/>
  <c r="D18" i="5"/>
  <c r="B18" i="5"/>
  <c r="AB17" i="5"/>
  <c r="Z17" i="5"/>
  <c r="X17" i="5"/>
  <c r="V17" i="5"/>
  <c r="T17" i="5"/>
  <c r="R17" i="5"/>
  <c r="P17" i="5"/>
  <c r="N17" i="5"/>
  <c r="L17" i="5"/>
  <c r="J17" i="5"/>
  <c r="H17" i="5"/>
  <c r="F17" i="5"/>
  <c r="D17" i="5"/>
  <c r="B17" i="5"/>
  <c r="AB16" i="5"/>
  <c r="Z16" i="5"/>
  <c r="X16" i="5"/>
  <c r="V16" i="5"/>
  <c r="T16" i="5"/>
  <c r="R16" i="5"/>
  <c r="P16" i="5"/>
  <c r="N16" i="5"/>
  <c r="L16" i="5"/>
  <c r="J16" i="5"/>
  <c r="H16" i="5"/>
  <c r="F16" i="5"/>
  <c r="D16" i="5"/>
  <c r="B16" i="5"/>
  <c r="AB15" i="5"/>
  <c r="Z15" i="5"/>
  <c r="X15" i="5"/>
  <c r="V15" i="5"/>
  <c r="T15" i="5"/>
  <c r="R15" i="5"/>
  <c r="P15" i="5"/>
  <c r="N15" i="5"/>
  <c r="L15" i="5"/>
  <c r="J15" i="5"/>
  <c r="H15" i="5"/>
  <c r="F15" i="5"/>
  <c r="D15" i="5"/>
  <c r="B15" i="5"/>
  <c r="AB14" i="5"/>
  <c r="Z14" i="5"/>
  <c r="X14" i="5"/>
  <c r="V14" i="5"/>
  <c r="T14" i="5"/>
  <c r="R14" i="5"/>
  <c r="P14" i="5"/>
  <c r="N14" i="5"/>
  <c r="L14" i="5"/>
  <c r="J14" i="5"/>
  <c r="H14" i="5"/>
  <c r="F14" i="5"/>
  <c r="D14" i="5"/>
  <c r="B14" i="5"/>
  <c r="AB13" i="5"/>
  <c r="Z13" i="5"/>
  <c r="X13" i="5"/>
  <c r="V13" i="5"/>
  <c r="T13" i="5"/>
  <c r="R13" i="5"/>
  <c r="P13" i="5"/>
  <c r="N13" i="5"/>
  <c r="L13" i="5"/>
  <c r="J13" i="5"/>
  <c r="H13" i="5"/>
  <c r="F13" i="5"/>
  <c r="D13" i="5"/>
  <c r="B13" i="5"/>
  <c r="AB12" i="5"/>
  <c r="Z12" i="5"/>
  <c r="X12" i="5"/>
  <c r="V12" i="5"/>
  <c r="T12" i="5"/>
  <c r="R12" i="5"/>
  <c r="P12" i="5"/>
  <c r="N12" i="5"/>
  <c r="L12" i="5"/>
  <c r="J12" i="5"/>
  <c r="H12" i="5"/>
  <c r="F12" i="5"/>
  <c r="D12" i="5"/>
  <c r="B12" i="5"/>
  <c r="AB11" i="5"/>
  <c r="Z11" i="5"/>
  <c r="X11" i="5"/>
  <c r="V11" i="5"/>
  <c r="T11" i="5"/>
  <c r="R11" i="5"/>
  <c r="P11" i="5"/>
  <c r="N11" i="5"/>
  <c r="L11" i="5"/>
  <c r="J11" i="5"/>
  <c r="H11" i="5"/>
  <c r="F11" i="5"/>
  <c r="D11" i="5"/>
  <c r="B11" i="5"/>
  <c r="AB10" i="5"/>
  <c r="Z10" i="5"/>
  <c r="X10" i="5"/>
  <c r="V10" i="5"/>
  <c r="T10" i="5"/>
  <c r="R10" i="5"/>
  <c r="P10" i="5"/>
  <c r="N10" i="5"/>
  <c r="L10" i="5"/>
  <c r="J10" i="5"/>
  <c r="H10" i="5"/>
  <c r="F10" i="5"/>
  <c r="D10" i="5"/>
  <c r="B10" i="5"/>
  <c r="AB9" i="5"/>
  <c r="Z9" i="5"/>
  <c r="X9" i="5"/>
  <c r="V9" i="5"/>
  <c r="T9" i="5"/>
  <c r="R9" i="5"/>
  <c r="P9" i="5"/>
  <c r="N9" i="5"/>
  <c r="L9" i="5"/>
  <c r="J9" i="5"/>
  <c r="H9" i="5"/>
  <c r="F9" i="5"/>
  <c r="D9" i="5"/>
  <c r="B9" i="5"/>
  <c r="AB8" i="5"/>
  <c r="Z8" i="5"/>
  <c r="X8" i="5"/>
  <c r="V8" i="5"/>
  <c r="T8" i="5"/>
  <c r="R8" i="5"/>
  <c r="P8" i="5"/>
  <c r="N8" i="5"/>
  <c r="L8" i="5"/>
  <c r="J8" i="5"/>
  <c r="H8" i="5"/>
  <c r="F8" i="5"/>
  <c r="D8" i="5"/>
  <c r="B8" i="5"/>
  <c r="AB7" i="5"/>
  <c r="Z7" i="5"/>
  <c r="X7" i="5"/>
  <c r="V7" i="5"/>
  <c r="T7" i="5"/>
  <c r="R7" i="5"/>
  <c r="P7" i="5"/>
  <c r="N7" i="5"/>
  <c r="L7" i="5"/>
  <c r="J7" i="5"/>
  <c r="H7" i="5"/>
  <c r="F7" i="5"/>
  <c r="D7" i="5"/>
  <c r="B7" i="5"/>
  <c r="AB6" i="5"/>
  <c r="Z6" i="5"/>
  <c r="X6" i="5"/>
  <c r="V6" i="5"/>
  <c r="T6" i="5"/>
  <c r="R6" i="5"/>
  <c r="P6" i="5"/>
  <c r="N6" i="5"/>
  <c r="L6" i="5"/>
  <c r="J6" i="5"/>
  <c r="F6" i="5"/>
  <c r="D6" i="5"/>
  <c r="B6" i="5"/>
  <c r="O46" i="3"/>
  <c r="O81" i="3" s="1"/>
  <c r="L19" i="3"/>
  <c r="L15" i="3"/>
  <c r="O14" i="3"/>
  <c r="O20" i="3"/>
  <c r="O23" i="3"/>
  <c r="O24" i="3"/>
  <c r="O25" i="3"/>
  <c r="O26" i="3"/>
  <c r="O27" i="3"/>
  <c r="O28" i="3"/>
  <c r="O29" i="3"/>
  <c r="O30" i="3"/>
  <c r="O31" i="3"/>
  <c r="O32" i="3"/>
  <c r="O33" i="3"/>
  <c r="O34" i="3"/>
  <c r="O37" i="3"/>
  <c r="O38" i="3"/>
  <c r="O39" i="3"/>
  <c r="O40" i="3"/>
  <c r="O41" i="3"/>
  <c r="O42" i="3"/>
  <c r="O43" i="3"/>
  <c r="O44" i="3"/>
  <c r="O45" i="3"/>
  <c r="I31" i="3"/>
  <c r="K73" i="7"/>
  <c r="H77" i="7"/>
  <c r="H55" i="7"/>
  <c r="H67" i="7"/>
  <c r="H47" i="7"/>
  <c r="H57" i="7"/>
  <c r="H71" i="7"/>
  <c r="H59" i="7"/>
  <c r="H49" i="7"/>
  <c r="H75" i="7"/>
  <c r="H51" i="7"/>
  <c r="H48" i="7"/>
  <c r="H52" i="7"/>
  <c r="H56" i="7"/>
  <c r="H60" i="7"/>
  <c r="H64" i="7"/>
  <c r="H68" i="7"/>
  <c r="H72" i="7"/>
  <c r="H76" i="7"/>
  <c r="K48" i="7"/>
  <c r="K52" i="7"/>
  <c r="K56" i="7"/>
  <c r="K60" i="7"/>
  <c r="K64" i="7"/>
  <c r="K68" i="7"/>
  <c r="K72" i="7"/>
  <c r="K76" i="7"/>
  <c r="H50" i="7"/>
  <c r="H54" i="7"/>
  <c r="H58" i="7"/>
  <c r="H62" i="7"/>
  <c r="H66" i="7"/>
  <c r="H70" i="7"/>
  <c r="H74" i="7"/>
  <c r="H78" i="7"/>
  <c r="K47" i="7"/>
  <c r="K51" i="7"/>
  <c r="K55" i="7"/>
  <c r="K59" i="7"/>
  <c r="K63" i="7"/>
  <c r="K67" i="7"/>
  <c r="K71" i="7"/>
  <c r="K75" i="7"/>
  <c r="H65" i="7"/>
  <c r="H69" i="7"/>
  <c r="H73" i="7"/>
  <c r="K50" i="7"/>
  <c r="K54" i="7"/>
  <c r="K58" i="7"/>
  <c r="K62" i="7"/>
  <c r="K66" i="7"/>
  <c r="K70" i="7"/>
  <c r="K74" i="7"/>
  <c r="L62" i="3"/>
  <c r="L49" i="3"/>
  <c r="N49" i="3" s="1"/>
  <c r="P49" i="3" s="1"/>
  <c r="S49" i="3" s="1"/>
  <c r="L58" i="3"/>
  <c r="N46" i="3"/>
  <c r="P46" i="3" s="1"/>
  <c r="S46" i="3" s="1"/>
  <c r="L69" i="3"/>
  <c r="L24" i="3"/>
  <c r="K17" i="3"/>
  <c r="J15" i="3"/>
  <c r="G18" i="3"/>
  <c r="O49" i="3"/>
  <c r="O60" i="3"/>
  <c r="O74" i="3"/>
  <c r="J80" i="3"/>
  <c r="L83" i="3"/>
  <c r="O52" i="3"/>
  <c r="O55" i="3"/>
  <c r="L18" i="3"/>
  <c r="L12" i="3"/>
  <c r="J16" i="3"/>
  <c r="O54" i="3"/>
  <c r="O57" i="3"/>
  <c r="O68" i="3"/>
  <c r="O71" i="3"/>
  <c r="M60" i="3"/>
  <c r="K80" i="3"/>
  <c r="G82" i="3"/>
  <c r="O82" i="3"/>
  <c r="O66" i="3"/>
  <c r="O77" i="3"/>
  <c r="K18" i="3"/>
  <c r="L13" i="3"/>
  <c r="J17" i="3"/>
  <c r="G12" i="3"/>
  <c r="O51" i="3"/>
  <c r="O62" i="3"/>
  <c r="O65" i="3"/>
  <c r="O76" i="3"/>
  <c r="M69" i="3"/>
  <c r="J81" i="3"/>
  <c r="K12" i="3"/>
  <c r="L14" i="3"/>
  <c r="H12" i="3"/>
  <c r="G13" i="3"/>
  <c r="O48" i="3"/>
  <c r="O59" i="3"/>
  <c r="O70" i="3"/>
  <c r="O73" i="3"/>
  <c r="M70" i="3"/>
  <c r="G79" i="3"/>
  <c r="O79" i="3"/>
  <c r="K81" i="3"/>
  <c r="G83" i="3"/>
  <c r="O83" i="3"/>
  <c r="O56" i="3"/>
  <c r="O67" i="3"/>
  <c r="O78" i="3"/>
  <c r="J82" i="3"/>
  <c r="K14" i="3"/>
  <c r="L16" i="3"/>
  <c r="J12" i="3"/>
  <c r="G15" i="3"/>
  <c r="L47" i="3"/>
  <c r="N47" i="3"/>
  <c r="P47" i="3"/>
  <c r="S47" i="3"/>
  <c r="O50" i="3"/>
  <c r="O61" i="3"/>
  <c r="O64" i="3"/>
  <c r="O75" i="3"/>
  <c r="N40" i="3"/>
  <c r="P40" i="3"/>
  <c r="S40" i="3"/>
  <c r="M72" i="3"/>
  <c r="O80" i="3"/>
  <c r="O53" i="3"/>
  <c r="O47" i="3"/>
  <c r="O58" i="3"/>
  <c r="O69" i="3"/>
  <c r="J79" i="3"/>
  <c r="K15" i="3"/>
  <c r="K83" i="3"/>
  <c r="K13" i="3"/>
  <c r="M58" i="3"/>
  <c r="M58" i="7"/>
  <c r="M60" i="7"/>
  <c r="M64" i="7"/>
  <c r="M68" i="7"/>
  <c r="M82" i="7"/>
  <c r="M78" i="7"/>
  <c r="O48" i="7"/>
  <c r="O50" i="7"/>
  <c r="O52" i="7"/>
  <c r="O54" i="7"/>
  <c r="O56" i="7"/>
  <c r="O58" i="7"/>
  <c r="O60" i="7"/>
  <c r="O62" i="7"/>
  <c r="O64" i="7"/>
  <c r="O66" i="7"/>
  <c r="O68" i="7"/>
  <c r="O70" i="7"/>
  <c r="O72" i="7"/>
  <c r="O74" i="7"/>
  <c r="O76" i="7"/>
  <c r="O78" i="7"/>
  <c r="O80" i="7"/>
  <c r="O82" i="7"/>
  <c r="M57" i="7"/>
  <c r="M59" i="7"/>
  <c r="M61" i="7"/>
  <c r="M63" i="7"/>
  <c r="M65" i="7"/>
  <c r="M67" i="7"/>
  <c r="M69" i="7"/>
  <c r="M71" i="7"/>
  <c r="M73" i="7"/>
  <c r="M75" i="7"/>
  <c r="M77" i="7"/>
  <c r="M79" i="7"/>
  <c r="M81" i="7"/>
  <c r="M83" i="7"/>
  <c r="M62" i="7"/>
  <c r="M66" i="7"/>
  <c r="M70" i="7"/>
  <c r="M80" i="7"/>
  <c r="O47" i="7"/>
  <c r="O49" i="7"/>
  <c r="O51" i="7"/>
  <c r="O53" i="7"/>
  <c r="O55" i="7"/>
  <c r="O57" i="7"/>
  <c r="O59" i="7"/>
  <c r="O61" i="7"/>
  <c r="O63" i="7"/>
  <c r="O65" i="7"/>
  <c r="O67" i="7"/>
  <c r="O69" i="7"/>
  <c r="O71" i="7"/>
  <c r="O73" i="7"/>
  <c r="O75" i="7"/>
  <c r="O77" i="7"/>
  <c r="O79" i="7"/>
  <c r="O81" i="7"/>
  <c r="J60" i="7"/>
  <c r="J76" i="7"/>
  <c r="J52" i="7"/>
  <c r="J68" i="7"/>
  <c r="J56" i="7"/>
  <c r="J72" i="7"/>
  <c r="G62" i="7"/>
  <c r="I46" i="7"/>
  <c r="J12" i="7"/>
  <c r="J16" i="7"/>
  <c r="J49" i="7"/>
  <c r="J53" i="7"/>
  <c r="J57" i="7"/>
  <c r="J61" i="7"/>
  <c r="J65" i="7"/>
  <c r="J69" i="7"/>
  <c r="J73" i="7"/>
  <c r="J77" i="7"/>
  <c r="J81" i="7"/>
  <c r="J13" i="7"/>
  <c r="J17" i="7"/>
  <c r="J50" i="7"/>
  <c r="J54" i="7"/>
  <c r="J58" i="7"/>
  <c r="J62" i="7"/>
  <c r="J66" i="7"/>
  <c r="J70" i="7"/>
  <c r="J74" i="7"/>
  <c r="J78" i="7"/>
  <c r="J82" i="7"/>
  <c r="J14" i="7"/>
  <c r="J47" i="7"/>
  <c r="J51" i="7"/>
  <c r="J55" i="7"/>
  <c r="J59" i="7"/>
  <c r="J63" i="7"/>
  <c r="J67" i="7"/>
  <c r="J71" i="7"/>
  <c r="J75" i="7"/>
  <c r="J79" i="7"/>
  <c r="G78" i="7"/>
  <c r="G47" i="7"/>
  <c r="G63" i="7"/>
  <c r="G15" i="7"/>
  <c r="G48" i="7"/>
  <c r="G56" i="7"/>
  <c r="G72" i="7"/>
  <c r="G16" i="7"/>
  <c r="G65" i="7"/>
  <c r="G73" i="7"/>
  <c r="G50" i="7"/>
  <c r="G54" i="7"/>
  <c r="G51" i="7"/>
  <c r="G67" i="7"/>
  <c r="M73" i="3"/>
  <c r="M64" i="3"/>
  <c r="M62" i="3"/>
  <c r="M61" i="3"/>
  <c r="M75" i="3"/>
  <c r="M71" i="3"/>
  <c r="M67" i="3"/>
  <c r="M81" i="3"/>
  <c r="M63" i="3"/>
  <c r="M80" i="3"/>
  <c r="M79" i="3"/>
  <c r="M59" i="3"/>
  <c r="M65" i="3"/>
  <c r="M66" i="3"/>
  <c r="M57" i="3"/>
  <c r="M76" i="3"/>
  <c r="M82" i="3"/>
  <c r="M78" i="3"/>
  <c r="M77" i="3"/>
  <c r="M83" i="3"/>
  <c r="M68" i="3"/>
  <c r="M22" i="3"/>
  <c r="N22" i="3" s="1"/>
  <c r="P22" i="3" s="1"/>
  <c r="M30" i="3"/>
  <c r="N30" i="3" s="1"/>
  <c r="P30" i="3" s="1"/>
  <c r="M23" i="3"/>
  <c r="M31" i="3"/>
  <c r="N31" i="3" s="1"/>
  <c r="P31" i="3" s="1"/>
  <c r="S31" i="3" s="1"/>
  <c r="M24" i="3"/>
  <c r="M25" i="3"/>
  <c r="M26" i="3"/>
  <c r="M19" i="3"/>
  <c r="M13" i="3" s="1"/>
  <c r="M27" i="3"/>
  <c r="M74" i="3"/>
  <c r="M20" i="3"/>
  <c r="M28" i="3"/>
  <c r="M21" i="3"/>
  <c r="M14" i="3"/>
  <c r="M15" i="3"/>
  <c r="M17" i="3"/>
  <c r="M18" i="3"/>
  <c r="M16" i="3"/>
  <c r="M12" i="3"/>
  <c r="L34" i="7"/>
  <c r="N34" i="7" s="1"/>
  <c r="P34" i="7" s="1"/>
  <c r="S34" i="7" s="1"/>
  <c r="I19" i="7"/>
  <c r="I16" i="7" s="1"/>
  <c r="M20" i="7"/>
  <c r="G12" i="7"/>
  <c r="J18" i="7"/>
  <c r="L19" i="7"/>
  <c r="G14" i="7"/>
  <c r="M76" i="7"/>
  <c r="G18" i="7"/>
  <c r="M27" i="7"/>
  <c r="M29" i="7"/>
  <c r="M72" i="7"/>
  <c r="N25" i="3"/>
  <c r="P25" i="3" s="1"/>
  <c r="S25" i="3" s="1"/>
  <c r="I36" i="3"/>
  <c r="L23" i="3"/>
  <c r="N23" i="3"/>
  <c r="P23" i="3" s="1"/>
  <c r="L38" i="3"/>
  <c r="N38" i="3"/>
  <c r="G81" i="3"/>
  <c r="J13" i="3"/>
  <c r="L17" i="7"/>
  <c r="L16" i="7"/>
  <c r="I14" i="7"/>
  <c r="I15" i="7"/>
  <c r="I12" i="7"/>
  <c r="I18" i="7"/>
  <c r="I13" i="7"/>
  <c r="I71" i="7"/>
  <c r="I64" i="7"/>
  <c r="G59" i="7"/>
  <c r="G81" i="7"/>
  <c r="G64" i="7"/>
  <c r="G55" i="7"/>
  <c r="I25" i="7"/>
  <c r="I45" i="7"/>
  <c r="I21" i="7"/>
  <c r="I37" i="7"/>
  <c r="I75" i="7"/>
  <c r="I48" i="7"/>
  <c r="G82" i="7"/>
  <c r="G57" i="7"/>
  <c r="G76" i="7"/>
  <c r="G69" i="7"/>
  <c r="G77" i="7"/>
  <c r="L43" i="7"/>
  <c r="N43" i="7"/>
  <c r="P43" i="7" s="1"/>
  <c r="S43" i="7" s="1"/>
  <c r="I77" i="7"/>
  <c r="I56" i="7"/>
  <c r="G74" i="7"/>
  <c r="G49" i="7"/>
  <c r="G70" i="7"/>
  <c r="G68" i="7"/>
  <c r="L44" i="7"/>
  <c r="N44" i="7"/>
  <c r="P44" i="7" s="1"/>
  <c r="S44" i="7" s="1"/>
  <c r="G66" i="7"/>
  <c r="G79" i="7"/>
  <c r="G60" i="7"/>
  <c r="G61" i="7"/>
  <c r="I28" i="7"/>
  <c r="L24" i="7"/>
  <c r="L36" i="7"/>
  <c r="N36" i="7"/>
  <c r="P36" i="7" s="1"/>
  <c r="S36" i="7" s="1"/>
  <c r="L45" i="7"/>
  <c r="N45" i="7" s="1"/>
  <c r="P45" i="7" s="1"/>
  <c r="S45" i="7" s="1"/>
  <c r="I66" i="7"/>
  <c r="I65" i="7"/>
  <c r="G75" i="7"/>
  <c r="G58" i="7"/>
  <c r="G80" i="7"/>
  <c r="G71" i="7"/>
  <c r="G52" i="7"/>
  <c r="I29" i="7"/>
  <c r="L30" i="7"/>
  <c r="L37" i="7"/>
  <c r="N37" i="7"/>
  <c r="P37" i="7"/>
  <c r="S37" i="7" s="1"/>
  <c r="L81" i="3"/>
  <c r="L80" i="3"/>
  <c r="H81" i="3"/>
  <c r="L61" i="3"/>
  <c r="L75" i="3"/>
  <c r="L72" i="3"/>
  <c r="L33" i="3"/>
  <c r="N33" i="3"/>
  <c r="P33" i="3" s="1"/>
  <c r="H79" i="3"/>
  <c r="L67" i="3"/>
  <c r="L64" i="3"/>
  <c r="L54" i="3"/>
  <c r="S54" i="3"/>
  <c r="L79" i="3"/>
  <c r="L53" i="3"/>
  <c r="N53" i="3" s="1"/>
  <c r="P53" i="3" s="1"/>
  <c r="S53" i="3" s="1"/>
  <c r="L59" i="3"/>
  <c r="L50" i="3"/>
  <c r="N50" i="3" s="1"/>
  <c r="P50" i="3" s="1"/>
  <c r="S50" i="3"/>
  <c r="L56" i="3"/>
  <c r="N56" i="3" s="1"/>
  <c r="H59" i="3"/>
  <c r="H61" i="3"/>
  <c r="H63" i="3"/>
  <c r="H65" i="3"/>
  <c r="H67" i="3"/>
  <c r="H69" i="3"/>
  <c r="H71" i="3"/>
  <c r="H73" i="3"/>
  <c r="H75" i="3"/>
  <c r="H77" i="3"/>
  <c r="P38" i="3"/>
  <c r="S38" i="3" s="1"/>
  <c r="L55" i="3"/>
  <c r="N55" i="3"/>
  <c r="P55" i="3" s="1"/>
  <c r="S55" i="3"/>
  <c r="L77" i="3"/>
  <c r="L76" i="3"/>
  <c r="L73" i="3"/>
  <c r="H47" i="3"/>
  <c r="H49" i="3"/>
  <c r="H51" i="3"/>
  <c r="H53" i="3"/>
  <c r="H55" i="3"/>
  <c r="H57" i="3"/>
  <c r="L68" i="3"/>
  <c r="L51" i="3"/>
  <c r="N51" i="3" s="1"/>
  <c r="P51" i="3" s="1"/>
  <c r="S51" i="3" s="1"/>
  <c r="L65" i="3"/>
  <c r="L48" i="3"/>
  <c r="N48" i="3"/>
  <c r="P48" i="3"/>
  <c r="S48" i="3" s="1"/>
  <c r="K79" i="3"/>
  <c r="L71" i="3"/>
  <c r="L60" i="3"/>
  <c r="L74" i="3"/>
  <c r="L57" i="3"/>
  <c r="L78" i="3"/>
  <c r="I46" i="3"/>
  <c r="I50" i="3" s="1"/>
  <c r="L63" i="3"/>
  <c r="H83" i="3"/>
  <c r="H82" i="3"/>
  <c r="L52" i="3"/>
  <c r="N52" i="3" s="1"/>
  <c r="P52" i="3"/>
  <c r="S52" i="3" s="1"/>
  <c r="L66" i="3"/>
  <c r="L70" i="3"/>
  <c r="H58" i="3"/>
  <c r="H60" i="3"/>
  <c r="H62" i="3"/>
  <c r="H64" i="3"/>
  <c r="H66" i="3"/>
  <c r="H68" i="3"/>
  <c r="H70" i="3"/>
  <c r="H72" i="3"/>
  <c r="H74" i="3"/>
  <c r="H76" i="3"/>
  <c r="H78" i="3"/>
  <c r="M19" i="7"/>
  <c r="M12" i="7" s="1"/>
  <c r="M28" i="7"/>
  <c r="N28" i="7" s="1"/>
  <c r="P28" i="7" s="1"/>
  <c r="M24" i="7"/>
  <c r="N24" i="7" s="1"/>
  <c r="P24" i="7" s="1"/>
  <c r="M30" i="7"/>
  <c r="P32" i="7"/>
  <c r="M22" i="7"/>
  <c r="N22" i="7" s="1"/>
  <c r="P22" i="7" s="1"/>
  <c r="S22" i="7" s="1"/>
  <c r="M26" i="7"/>
  <c r="L48" i="7"/>
  <c r="N48" i="7" s="1"/>
  <c r="P48" i="7" s="1"/>
  <c r="S48" i="7" s="1"/>
  <c r="L77" i="7"/>
  <c r="L63" i="7"/>
  <c r="L82" i="7"/>
  <c r="I53" i="7"/>
  <c r="I49" i="7"/>
  <c r="J48" i="7"/>
  <c r="J64" i="7"/>
  <c r="J80" i="7"/>
  <c r="G13" i="7"/>
  <c r="J83" i="7"/>
  <c r="N20" i="3"/>
  <c r="P20" i="3" s="1"/>
  <c r="N21" i="3"/>
  <c r="P21" i="3" s="1"/>
  <c r="L32" i="3"/>
  <c r="N32" i="3" s="1"/>
  <c r="P32" i="3" s="1"/>
  <c r="S32" i="3" s="1"/>
  <c r="L34" i="3"/>
  <c r="N34" i="3"/>
  <c r="P34" i="3" s="1"/>
  <c r="S34" i="3" s="1"/>
  <c r="L43" i="3"/>
  <c r="N43" i="3"/>
  <c r="P43" i="3" s="1"/>
  <c r="S43" i="3" s="1"/>
  <c r="I25" i="3"/>
  <c r="N70" i="3"/>
  <c r="N73" i="3"/>
  <c r="N76" i="3"/>
  <c r="N64" i="3"/>
  <c r="N71" i="3"/>
  <c r="P56" i="3"/>
  <c r="P57" i="3" s="1"/>
  <c r="N75" i="3"/>
  <c r="N62" i="3"/>
  <c r="N65" i="3"/>
  <c r="N60" i="3"/>
  <c r="N59" i="3"/>
  <c r="N67" i="3"/>
  <c r="N61" i="3"/>
  <c r="N68" i="3"/>
  <c r="N74" i="3"/>
  <c r="N79" i="3"/>
  <c r="N81" i="3"/>
  <c r="N82" i="3"/>
  <c r="N72" i="3"/>
  <c r="N83" i="3"/>
  <c r="N66" i="3"/>
  <c r="L17" i="3"/>
  <c r="N30" i="7"/>
  <c r="P30" i="7" s="1"/>
  <c r="I80" i="3"/>
  <c r="I47" i="3"/>
  <c r="I48" i="3"/>
  <c r="I49" i="3"/>
  <c r="I78" i="3"/>
  <c r="I54" i="3"/>
  <c r="I51" i="3"/>
  <c r="I52" i="3"/>
  <c r="I53" i="3"/>
  <c r="I76" i="3"/>
  <c r="I82" i="3"/>
  <c r="I58" i="3"/>
  <c r="I55" i="3"/>
  <c r="I56" i="3"/>
  <c r="I57" i="3"/>
  <c r="I62" i="3"/>
  <c r="I59" i="3"/>
  <c r="I60" i="3"/>
  <c r="I61" i="3"/>
  <c r="I66" i="3"/>
  <c r="I63" i="3"/>
  <c r="I64" i="3"/>
  <c r="I65" i="3"/>
  <c r="I83" i="3"/>
  <c r="I75" i="3"/>
  <c r="I77" i="3"/>
  <c r="I70" i="3"/>
  <c r="I67" i="3"/>
  <c r="I68" i="3"/>
  <c r="I69" i="3"/>
  <c r="I79" i="3"/>
  <c r="I74" i="3"/>
  <c r="I71" i="3"/>
  <c r="I72" i="3"/>
  <c r="I73" i="3"/>
  <c r="I81" i="3"/>
  <c r="M13" i="7"/>
  <c r="M17" i="7"/>
  <c r="M14" i="7"/>
  <c r="M16" i="7"/>
  <c r="M15" i="7"/>
  <c r="M18" i="7"/>
  <c r="S56" i="3"/>
  <c r="P58" i="3"/>
  <c r="P60" i="3" s="1"/>
  <c r="P83" i="3"/>
  <c r="P59" i="3"/>
  <c r="S57" i="3"/>
  <c r="P61" i="3"/>
  <c r="S59" i="3"/>
  <c r="P63" i="3"/>
  <c r="S63" i="3" s="1"/>
  <c r="S61" i="3"/>
  <c r="N26" i="7" l="1"/>
  <c r="P26" i="7" s="1"/>
  <c r="S26" i="7" s="1"/>
  <c r="N20" i="7"/>
  <c r="P20" i="7" s="1"/>
  <c r="N27" i="7"/>
  <c r="P27" i="7" s="1"/>
  <c r="N21" i="7"/>
  <c r="N29" i="7"/>
  <c r="P29" i="7" s="1"/>
  <c r="N24" i="3"/>
  <c r="P24" i="3" s="1"/>
  <c r="N26" i="3"/>
  <c r="P26" i="3" s="1"/>
  <c r="N28" i="3"/>
  <c r="P28" i="3" s="1"/>
  <c r="S24" i="7"/>
  <c r="P62" i="3"/>
  <c r="S60" i="3"/>
  <c r="L50" i="7"/>
  <c r="N50" i="7" s="1"/>
  <c r="P50" i="7" s="1"/>
  <c r="S50" i="7" s="1"/>
  <c r="L72" i="7"/>
  <c r="L76" i="7"/>
  <c r="L51" i="7"/>
  <c r="N51" i="7" s="1"/>
  <c r="P51" i="7" s="1"/>
  <c r="S51" i="7" s="1"/>
  <c r="L80" i="7"/>
  <c r="L81" i="7"/>
  <c r="L71" i="7"/>
  <c r="L57" i="7"/>
  <c r="L73" i="7"/>
  <c r="L79" i="7"/>
  <c r="L59" i="7"/>
  <c r="L83" i="7"/>
  <c r="L55" i="7"/>
  <c r="N55" i="7" s="1"/>
  <c r="P55" i="7" s="1"/>
  <c r="S55" i="7" s="1"/>
  <c r="L61" i="7"/>
  <c r="N46" i="7"/>
  <c r="P46" i="7" s="1"/>
  <c r="S46" i="7" s="1"/>
  <c r="L64" i="7"/>
  <c r="L68" i="7"/>
  <c r="L70" i="7"/>
  <c r="L56" i="7"/>
  <c r="N56" i="7" s="1"/>
  <c r="L75" i="7"/>
  <c r="L67" i="7"/>
  <c r="L66" i="7"/>
  <c r="L78" i="7"/>
  <c r="L65" i="7"/>
  <c r="N69" i="3"/>
  <c r="N80" i="3"/>
  <c r="N78" i="3"/>
  <c r="N77" i="3"/>
  <c r="N63" i="3"/>
  <c r="N57" i="3"/>
  <c r="N58" i="3"/>
  <c r="I61" i="7"/>
  <c r="I79" i="7"/>
  <c r="I76" i="7"/>
  <c r="I62" i="7"/>
  <c r="I63" i="7"/>
  <c r="I82" i="7"/>
  <c r="I57" i="7"/>
  <c r="I67" i="7"/>
  <c r="I47" i="7"/>
  <c r="I80" i="7"/>
  <c r="I68" i="7"/>
  <c r="I83" i="7"/>
  <c r="I70" i="7"/>
  <c r="I78" i="7"/>
  <c r="I52" i="7"/>
  <c r="I51" i="7"/>
  <c r="I59" i="7"/>
  <c r="I55" i="7"/>
  <c r="I50" i="7"/>
  <c r="I73" i="7"/>
  <c r="I69" i="7"/>
  <c r="I60" i="7"/>
  <c r="I81" i="7"/>
  <c r="I58" i="7"/>
  <c r="I54" i="7"/>
  <c r="I72" i="7"/>
  <c r="I74" i="7"/>
  <c r="P65" i="3"/>
  <c r="S58" i="3"/>
  <c r="L69" i="7"/>
  <c r="L60" i="7"/>
  <c r="L49" i="7"/>
  <c r="N49" i="7" s="1"/>
  <c r="P49" i="7" s="1"/>
  <c r="S49" i="7" s="1"/>
  <c r="L13" i="7"/>
  <c r="N19" i="7"/>
  <c r="L18" i="7"/>
  <c r="L12" i="7"/>
  <c r="L15" i="7"/>
  <c r="L14" i="7"/>
  <c r="H15" i="3"/>
  <c r="H13" i="3"/>
  <c r="H14" i="3"/>
  <c r="H18" i="3"/>
  <c r="H17" i="3"/>
  <c r="I19" i="3"/>
  <c r="P21" i="7"/>
  <c r="L33" i="7"/>
  <c r="N33" i="7" s="1"/>
  <c r="P33" i="7" s="1"/>
  <c r="S33" i="7" s="1"/>
  <c r="L58" i="7"/>
  <c r="L54" i="7"/>
  <c r="N54" i="7" s="1"/>
  <c r="P54" i="7" s="1"/>
  <c r="S54" i="7" s="1"/>
  <c r="L42" i="7"/>
  <c r="N42" i="7" s="1"/>
  <c r="P42" i="7" s="1"/>
  <c r="S42" i="7" s="1"/>
  <c r="L53" i="7"/>
  <c r="N53" i="7" s="1"/>
  <c r="P53" i="7" s="1"/>
  <c r="S53" i="7" s="1"/>
  <c r="P42" i="3"/>
  <c r="S42" i="3" s="1"/>
  <c r="L47" i="7"/>
  <c r="N47" i="7" s="1"/>
  <c r="P47" i="7" s="1"/>
  <c r="S47" i="7" s="1"/>
  <c r="L52" i="7"/>
  <c r="N52" i="7" s="1"/>
  <c r="P52" i="7" s="1"/>
  <c r="S52" i="7" s="1"/>
  <c r="N27" i="3"/>
  <c r="P27" i="3" s="1"/>
  <c r="I39" i="7"/>
  <c r="L74" i="7"/>
  <c r="L62" i="7"/>
  <c r="H79" i="7"/>
  <c r="K82" i="7"/>
  <c r="Q16" i="3"/>
  <c r="Q24" i="3"/>
  <c r="Q32" i="3"/>
  <c r="R18" i="3"/>
  <c r="R33" i="3"/>
  <c r="S33" i="3" s="1"/>
  <c r="R15" i="7"/>
  <c r="R19" i="7"/>
  <c r="Q23" i="7"/>
  <c r="Q27" i="7"/>
  <c r="R30" i="7"/>
  <c r="S30" i="7" s="1"/>
  <c r="I17" i="7"/>
  <c r="N19" i="3"/>
  <c r="O18" i="3"/>
  <c r="O72" i="3"/>
  <c r="H80" i="7"/>
  <c r="K83" i="7"/>
  <c r="Q17" i="3"/>
  <c r="Q25" i="3"/>
  <c r="Q33" i="3"/>
  <c r="R19" i="3"/>
  <c r="R26" i="3"/>
  <c r="Q12" i="7"/>
  <c r="Q16" i="7"/>
  <c r="Q20" i="7"/>
  <c r="R23" i="7"/>
  <c r="S23" i="7" s="1"/>
  <c r="R27" i="7"/>
  <c r="Q31" i="7"/>
  <c r="H81" i="7"/>
  <c r="Q18" i="3"/>
  <c r="Q26" i="3"/>
  <c r="R12" i="3"/>
  <c r="R20" i="3"/>
  <c r="S20" i="3" s="1"/>
  <c r="R27" i="3"/>
  <c r="R12" i="7"/>
  <c r="R16" i="7"/>
  <c r="R20" i="7"/>
  <c r="S20" i="7" s="1"/>
  <c r="Q24" i="7"/>
  <c r="Q28" i="7"/>
  <c r="R31" i="7"/>
  <c r="S31" i="7" s="1"/>
  <c r="O15" i="3"/>
  <c r="K77" i="7"/>
  <c r="H82" i="7"/>
  <c r="Q19" i="3"/>
  <c r="Q27" i="3"/>
  <c r="R13" i="3"/>
  <c r="R21" i="3"/>
  <c r="S21" i="3" s="1"/>
  <c r="R28" i="3"/>
  <c r="S28" i="3" s="1"/>
  <c r="Q13" i="7"/>
  <c r="Q17" i="7"/>
  <c r="Q21" i="7"/>
  <c r="R24" i="7"/>
  <c r="R28" i="7"/>
  <c r="S28" i="7" s="1"/>
  <c r="Q32" i="7"/>
  <c r="O17" i="3"/>
  <c r="O16" i="3"/>
  <c r="Q12" i="3"/>
  <c r="Q20" i="3"/>
  <c r="Q28" i="3"/>
  <c r="R14" i="3"/>
  <c r="R22" i="3"/>
  <c r="S22" i="3" s="1"/>
  <c r="R29" i="3"/>
  <c r="S29" i="3" s="1"/>
  <c r="R13" i="7"/>
  <c r="R17" i="7"/>
  <c r="R21" i="7"/>
  <c r="Q25" i="7"/>
  <c r="Q29" i="7"/>
  <c r="R32" i="7"/>
  <c r="S32" i="7" s="1"/>
  <c r="O12" i="3"/>
  <c r="O63" i="3"/>
  <c r="O13" i="3"/>
  <c r="K79" i="7"/>
  <c r="Q13" i="3"/>
  <c r="Q21" i="3"/>
  <c r="Q29" i="3"/>
  <c r="R15" i="3"/>
  <c r="R23" i="3"/>
  <c r="S23" i="3" s="1"/>
  <c r="R30" i="3"/>
  <c r="S30" i="3" s="1"/>
  <c r="Q14" i="7"/>
  <c r="Q18" i="7"/>
  <c r="Q22" i="7"/>
  <c r="R25" i="7"/>
  <c r="S25" i="7" s="1"/>
  <c r="R29" i="7"/>
  <c r="S29" i="7" s="1"/>
  <c r="Q33" i="7"/>
  <c r="Q14" i="3"/>
  <c r="Q22" i="3"/>
  <c r="R16" i="3"/>
  <c r="R24" i="3"/>
  <c r="R14" i="7"/>
  <c r="R18" i="7"/>
  <c r="Q26" i="7"/>
  <c r="S27" i="7" l="1"/>
  <c r="S24" i="3"/>
  <c r="S26" i="3"/>
  <c r="I12" i="3"/>
  <c r="I17" i="3"/>
  <c r="I13" i="3"/>
  <c r="I18" i="3"/>
  <c r="I14" i="3"/>
  <c r="I16" i="3"/>
  <c r="I15" i="3"/>
  <c r="N74" i="7"/>
  <c r="N73" i="7"/>
  <c r="N64" i="7"/>
  <c r="N71" i="7"/>
  <c r="N77" i="7"/>
  <c r="N57" i="7"/>
  <c r="P56" i="7"/>
  <c r="N67" i="7"/>
  <c r="N61" i="7"/>
  <c r="N80" i="7"/>
  <c r="N63" i="7"/>
  <c r="N69" i="7"/>
  <c r="N59" i="7"/>
  <c r="N78" i="7"/>
  <c r="N65" i="7"/>
  <c r="N83" i="7"/>
  <c r="N70" i="7"/>
  <c r="N68" i="7"/>
  <c r="N79" i="7"/>
  <c r="N60" i="7"/>
  <c r="N62" i="7"/>
  <c r="N72" i="7"/>
  <c r="N66" i="7"/>
  <c r="N81" i="7"/>
  <c r="N58" i="7"/>
  <c r="N82" i="7"/>
  <c r="N76" i="7"/>
  <c r="N75" i="7"/>
  <c r="N15" i="7"/>
  <c r="N16" i="7"/>
  <c r="N14" i="7"/>
  <c r="N12" i="7"/>
  <c r="N17" i="7"/>
  <c r="N13" i="7"/>
  <c r="P19" i="7"/>
  <c r="N18" i="7"/>
  <c r="N13" i="3"/>
  <c r="N17" i="3"/>
  <c r="N15" i="3"/>
  <c r="N16" i="3"/>
  <c r="N12" i="3"/>
  <c r="N14" i="3"/>
  <c r="P19" i="3"/>
  <c r="N18" i="3"/>
  <c r="P67" i="3"/>
  <c r="S65" i="3"/>
  <c r="S27" i="3"/>
  <c r="S62" i="3"/>
  <c r="P64" i="3"/>
  <c r="S21" i="7"/>
  <c r="P57" i="7" l="1"/>
  <c r="P58" i="7"/>
  <c r="S56" i="7"/>
  <c r="P83" i="7"/>
  <c r="P66" i="3"/>
  <c r="S64" i="3"/>
  <c r="P14" i="7"/>
  <c r="P13" i="7"/>
  <c r="P12" i="7"/>
  <c r="S12" i="7" s="1"/>
  <c r="P15" i="7"/>
  <c r="P16" i="7"/>
  <c r="P18" i="7"/>
  <c r="P17" i="7"/>
  <c r="P69" i="3"/>
  <c r="S67" i="3"/>
  <c r="P12" i="3"/>
  <c r="S12" i="3" s="1"/>
  <c r="P18" i="3"/>
  <c r="P16" i="3"/>
  <c r="P14" i="3"/>
  <c r="P15" i="3"/>
  <c r="P13" i="3"/>
  <c r="P17" i="3"/>
  <c r="P71" i="3" l="1"/>
  <c r="S69" i="3"/>
  <c r="S58" i="7"/>
  <c r="P60" i="7"/>
  <c r="S66" i="3"/>
  <c r="P68" i="3"/>
  <c r="P59" i="7"/>
  <c r="S57" i="7"/>
  <c r="P70" i="3" l="1"/>
  <c r="S68" i="3"/>
  <c r="S59" i="7"/>
  <c r="P61" i="7"/>
  <c r="P62" i="7"/>
  <c r="S60" i="7"/>
  <c r="P73" i="3"/>
  <c r="S71" i="3"/>
  <c r="P75" i="3" l="1"/>
  <c r="S73" i="3"/>
  <c r="P64" i="7"/>
  <c r="S62" i="7"/>
  <c r="S61" i="7"/>
  <c r="P63" i="7"/>
  <c r="S70" i="3"/>
  <c r="P72" i="3"/>
  <c r="P65" i="7" l="1"/>
  <c r="S63" i="7"/>
  <c r="P74" i="3"/>
  <c r="S72" i="3"/>
  <c r="P66" i="7"/>
  <c r="S64" i="7"/>
  <c r="P77" i="3"/>
  <c r="S75" i="3"/>
  <c r="P79" i="3" l="1"/>
  <c r="P81" i="3" s="1"/>
  <c r="S77" i="3"/>
  <c r="S66" i="7"/>
  <c r="P68" i="7"/>
  <c r="S74" i="3"/>
  <c r="P76" i="3"/>
  <c r="S65" i="7"/>
  <c r="P67" i="7"/>
  <c r="S68" i="7" l="1"/>
  <c r="P70" i="7"/>
  <c r="S67" i="7"/>
  <c r="P69" i="7"/>
  <c r="S76" i="3"/>
  <c r="P78" i="3"/>
  <c r="S78" i="3" l="1"/>
  <c r="P80" i="3"/>
  <c r="P82" i="3" s="1"/>
  <c r="P71" i="7"/>
  <c r="S69" i="7"/>
  <c r="S70" i="7"/>
  <c r="P72" i="7"/>
  <c r="P74" i="7" l="1"/>
  <c r="S72" i="7"/>
  <c r="S71" i="7"/>
  <c r="P73" i="7"/>
  <c r="S73" i="7" l="1"/>
  <c r="P75" i="7"/>
  <c r="P76" i="7"/>
  <c r="S74" i="7"/>
  <c r="S76" i="7" l="1"/>
  <c r="P78" i="7"/>
  <c r="P77" i="7"/>
  <c r="S75" i="7"/>
  <c r="P79" i="7" l="1"/>
  <c r="P81" i="7" s="1"/>
  <c r="S77" i="7"/>
  <c r="S78" i="7"/>
  <c r="P80" i="7"/>
  <c r="P82" i="7" s="1"/>
</calcChain>
</file>

<file path=xl/sharedStrings.xml><?xml version="1.0" encoding="utf-8"?>
<sst xmlns="http://schemas.openxmlformats.org/spreadsheetml/2006/main" count="513" uniqueCount="212">
  <si>
    <t>15841-16500</t>
    <phoneticPr fontId="2" type="noConversion"/>
  </si>
  <si>
    <t>27601-28800</t>
    <phoneticPr fontId="2" type="noConversion"/>
  </si>
  <si>
    <t>28801-30300</t>
    <phoneticPr fontId="2" type="noConversion"/>
  </si>
  <si>
    <t>30301-31800</t>
    <phoneticPr fontId="2" type="noConversion"/>
  </si>
  <si>
    <t>31801-33300</t>
    <phoneticPr fontId="2" type="noConversion"/>
  </si>
  <si>
    <t>33301-34800</t>
    <phoneticPr fontId="2" type="noConversion"/>
  </si>
  <si>
    <t>34801-36300</t>
    <phoneticPr fontId="2" type="noConversion"/>
  </si>
  <si>
    <t>36301-38200</t>
    <phoneticPr fontId="2" type="noConversion"/>
  </si>
  <si>
    <t>38201-40100</t>
    <phoneticPr fontId="2" type="noConversion"/>
  </si>
  <si>
    <t>40101-42000</t>
    <phoneticPr fontId="2" type="noConversion"/>
  </si>
  <si>
    <t>43901-45800</t>
    <phoneticPr fontId="2" type="noConversion"/>
  </si>
  <si>
    <t>45801-48200</t>
    <phoneticPr fontId="2" type="noConversion"/>
  </si>
  <si>
    <t>48201-50600</t>
    <phoneticPr fontId="2" type="noConversion"/>
  </si>
  <si>
    <t>50601-53000</t>
    <phoneticPr fontId="2" type="noConversion"/>
  </si>
  <si>
    <t>53001-55400</t>
    <phoneticPr fontId="2" type="noConversion"/>
  </si>
  <si>
    <t>55401-57800</t>
    <phoneticPr fontId="2" type="noConversion"/>
  </si>
  <si>
    <t>57801-60800</t>
    <phoneticPr fontId="2" type="noConversion"/>
  </si>
  <si>
    <t>60801-63800</t>
    <phoneticPr fontId="2" type="noConversion"/>
  </si>
  <si>
    <t>63801-66800</t>
    <phoneticPr fontId="2" type="noConversion"/>
  </si>
  <si>
    <t>66801-69800</t>
    <phoneticPr fontId="2" type="noConversion"/>
  </si>
  <si>
    <t>69801-72800</t>
    <phoneticPr fontId="2" type="noConversion"/>
  </si>
  <si>
    <t>72801-76500</t>
    <phoneticPr fontId="2" type="noConversion"/>
  </si>
  <si>
    <t>76501-80200</t>
    <phoneticPr fontId="2" type="noConversion"/>
  </si>
  <si>
    <t>83901-87600</t>
    <phoneticPr fontId="2" type="noConversion"/>
  </si>
  <si>
    <t>87601-92100</t>
    <phoneticPr fontId="2" type="noConversion"/>
  </si>
  <si>
    <t>92101-96600</t>
    <phoneticPr fontId="2" type="noConversion"/>
  </si>
  <si>
    <t>96601-101100</t>
    <phoneticPr fontId="2" type="noConversion"/>
  </si>
  <si>
    <t>105601-110100</t>
    <phoneticPr fontId="2" type="noConversion"/>
  </si>
  <si>
    <t>110101-115500</t>
    <phoneticPr fontId="2" type="noConversion"/>
  </si>
  <si>
    <t>115501-120900</t>
    <phoneticPr fontId="2" type="noConversion"/>
  </si>
  <si>
    <t>120901-126300</t>
    <phoneticPr fontId="2" type="noConversion"/>
  </si>
  <si>
    <t>16501-17280</t>
    <phoneticPr fontId="2" type="noConversion"/>
  </si>
  <si>
    <t>部分工時</t>
    <phoneticPr fontId="2" type="noConversion"/>
  </si>
  <si>
    <t>13501-15840</t>
    <phoneticPr fontId="2" type="noConversion"/>
  </si>
  <si>
    <t>131701-137100</t>
    <phoneticPr fontId="2" type="noConversion"/>
  </si>
  <si>
    <t>137101-142500</t>
    <phoneticPr fontId="2" type="noConversion"/>
  </si>
  <si>
    <t>142501-147900</t>
    <phoneticPr fontId="2" type="noConversion"/>
  </si>
  <si>
    <t>147901-150000</t>
    <phoneticPr fontId="2" type="noConversion"/>
  </si>
  <si>
    <t>150001-156400</t>
    <phoneticPr fontId="2" type="noConversion"/>
  </si>
  <si>
    <t>156401-162800</t>
    <phoneticPr fontId="2" type="noConversion"/>
  </si>
  <si>
    <t>162801-169200</t>
    <phoneticPr fontId="2" type="noConversion"/>
  </si>
  <si>
    <t>169201-175600</t>
    <phoneticPr fontId="2" type="noConversion"/>
  </si>
  <si>
    <t>126301-131700</t>
    <phoneticPr fontId="2" type="noConversion"/>
  </si>
  <si>
    <t>11101-12540</t>
    <phoneticPr fontId="2" type="noConversion"/>
  </si>
  <si>
    <t>12541-13500</t>
    <phoneticPr fontId="2" type="noConversion"/>
  </si>
  <si>
    <t>17281-17880</t>
    <phoneticPr fontId="2" type="noConversion"/>
  </si>
  <si>
    <t>42001-43900</t>
    <phoneticPr fontId="2" type="noConversion"/>
  </si>
  <si>
    <t>17881-19047</t>
    <phoneticPr fontId="2" type="noConversion"/>
  </si>
  <si>
    <t>學校勞健保費負擔總計</t>
    <phoneticPr fontId="2" type="noConversion"/>
  </si>
  <si>
    <t>級數</t>
    <phoneticPr fontId="2" type="noConversion"/>
  </si>
  <si>
    <r>
      <t xml:space="preserve"> </t>
    </r>
    <r>
      <rPr>
        <b/>
        <sz val="8"/>
        <color indexed="10"/>
        <rFont val="細明體"/>
        <family val="3"/>
        <charset val="136"/>
      </rPr>
      <t>月薪總額</t>
    </r>
    <phoneticPr fontId="2" type="noConversion"/>
  </si>
  <si>
    <t>投保金額</t>
    <phoneticPr fontId="2" type="noConversion"/>
  </si>
  <si>
    <r>
      <rPr>
        <b/>
        <sz val="8"/>
        <color indexed="10"/>
        <rFont val="細明體"/>
        <family val="3"/>
        <charset val="136"/>
      </rPr>
      <t>勞工退休金</t>
    </r>
    <r>
      <rPr>
        <b/>
        <sz val="8"/>
        <color indexed="10"/>
        <rFont val="Arial"/>
        <family val="2"/>
      </rPr>
      <t>-</t>
    </r>
    <r>
      <rPr>
        <b/>
        <sz val="8"/>
        <color indexed="10"/>
        <rFont val="細明體"/>
        <family val="3"/>
        <charset val="136"/>
      </rPr>
      <t>雇主負擔</t>
    </r>
    <r>
      <rPr>
        <b/>
        <sz val="8"/>
        <color indexed="10"/>
        <rFont val="Arial"/>
        <family val="2"/>
      </rPr>
      <t>(6%)</t>
    </r>
    <phoneticPr fontId="2" type="noConversion"/>
  </si>
  <si>
    <r>
      <t>勞</t>
    </r>
    <r>
      <rPr>
        <b/>
        <sz val="9"/>
        <color indexed="10"/>
        <rFont val="Arial"/>
        <family val="2"/>
      </rPr>
      <t xml:space="preserve">   </t>
    </r>
    <r>
      <rPr>
        <b/>
        <sz val="9"/>
        <color indexed="10"/>
        <rFont val="細明體"/>
        <family val="3"/>
        <charset val="136"/>
      </rPr>
      <t>保</t>
    </r>
    <r>
      <rPr>
        <b/>
        <sz val="9"/>
        <color indexed="10"/>
        <rFont val="Arial"/>
        <family val="2"/>
      </rPr>
      <t xml:space="preserve">   </t>
    </r>
    <r>
      <rPr>
        <b/>
        <sz val="9"/>
        <color indexed="10"/>
        <rFont val="細明體"/>
        <family val="3"/>
        <charset val="136"/>
      </rPr>
      <t>費</t>
    </r>
    <r>
      <rPr>
        <b/>
        <sz val="9"/>
        <color indexed="10"/>
        <rFont val="Arial"/>
        <family val="2"/>
      </rPr>
      <t xml:space="preserve">   </t>
    </r>
    <r>
      <rPr>
        <b/>
        <sz val="9"/>
        <color indexed="10"/>
        <rFont val="細明體"/>
        <family val="3"/>
        <charset val="136"/>
      </rPr>
      <t>用</t>
    </r>
    <phoneticPr fontId="2" type="noConversion"/>
  </si>
  <si>
    <r>
      <t>健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細明體"/>
        <family val="3"/>
        <charset val="136"/>
      </rPr>
      <t>保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細明體"/>
        <family val="3"/>
        <charset val="136"/>
      </rPr>
      <t>費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細明體"/>
        <family val="3"/>
        <charset val="136"/>
      </rPr>
      <t>用</t>
    </r>
    <phoneticPr fontId="2" type="noConversion"/>
  </si>
  <si>
    <t>個人負擔</t>
    <phoneticPr fontId="2" type="noConversion"/>
  </si>
  <si>
    <r>
      <t>學</t>
    </r>
    <r>
      <rPr>
        <b/>
        <sz val="8"/>
        <color indexed="10"/>
        <rFont val="Arial"/>
        <family val="2"/>
      </rPr>
      <t xml:space="preserve">   </t>
    </r>
    <r>
      <rPr>
        <b/>
        <sz val="8"/>
        <color indexed="10"/>
        <rFont val="細明體"/>
        <family val="3"/>
        <charset val="136"/>
      </rPr>
      <t>校</t>
    </r>
    <r>
      <rPr>
        <b/>
        <sz val="8"/>
        <color indexed="10"/>
        <rFont val="Arial"/>
        <family val="2"/>
      </rPr>
      <t xml:space="preserve">   </t>
    </r>
    <r>
      <rPr>
        <b/>
        <sz val="8"/>
        <color indexed="10"/>
        <rFont val="細明體"/>
        <family val="3"/>
        <charset val="136"/>
      </rPr>
      <t>負</t>
    </r>
    <r>
      <rPr>
        <b/>
        <sz val="8"/>
        <color indexed="10"/>
        <rFont val="Arial"/>
        <family val="2"/>
      </rPr>
      <t xml:space="preserve">   </t>
    </r>
    <r>
      <rPr>
        <b/>
        <sz val="8"/>
        <color indexed="10"/>
        <rFont val="細明體"/>
        <family val="3"/>
        <charset val="136"/>
      </rPr>
      <t>擔</t>
    </r>
    <phoneticPr fontId="2" type="noConversion"/>
  </si>
  <si>
    <t>學校負擔</t>
    <phoneticPr fontId="2" type="noConversion"/>
  </si>
  <si>
    <t>普通事故保險費</t>
    <phoneticPr fontId="2" type="noConversion"/>
  </si>
  <si>
    <t>就業保險費</t>
    <phoneticPr fontId="2" type="noConversion"/>
  </si>
  <si>
    <t>個人負擔合計</t>
    <phoneticPr fontId="2" type="noConversion"/>
  </si>
  <si>
    <t>小計
(非核銷用)</t>
    <phoneticPr fontId="2" type="noConversion"/>
  </si>
  <si>
    <t>職業災害</t>
    <phoneticPr fontId="2" type="noConversion"/>
  </si>
  <si>
    <t>單位負擔勞保+職災合計</t>
    <phoneticPr fontId="2" type="noConversion"/>
  </si>
  <si>
    <t>工資墊償</t>
    <phoneticPr fontId="2" type="noConversion"/>
  </si>
  <si>
    <t>單位負擔勞保+職災+工墊合計</t>
    <phoneticPr fontId="2" type="noConversion"/>
  </si>
  <si>
    <t>09901-11100</t>
    <phoneticPr fontId="2" type="noConversion"/>
  </si>
  <si>
    <t>19048-20008</t>
    <phoneticPr fontId="2" type="noConversion"/>
  </si>
  <si>
    <r>
      <t>1501-</t>
    </r>
    <r>
      <rPr>
        <b/>
        <sz val="8"/>
        <rFont val="Arial"/>
        <family val="2"/>
      </rPr>
      <t>3000</t>
    </r>
    <r>
      <rPr>
        <b/>
        <sz val="8"/>
        <rFont val="Arial"/>
        <family val="2"/>
      </rPr>
      <t xml:space="preserve"> </t>
    </r>
    <phoneticPr fontId="2" type="noConversion"/>
  </si>
  <si>
    <r>
      <t>3001-</t>
    </r>
    <r>
      <rPr>
        <b/>
        <sz val="8"/>
        <rFont val="Arial"/>
        <family val="2"/>
      </rPr>
      <t>4500</t>
    </r>
    <r>
      <rPr>
        <b/>
        <sz val="8"/>
        <rFont val="Arial"/>
        <family val="2"/>
      </rPr>
      <t xml:space="preserve"> </t>
    </r>
    <phoneticPr fontId="2" type="noConversion"/>
  </si>
  <si>
    <r>
      <t>4501-</t>
    </r>
    <r>
      <rPr>
        <b/>
        <sz val="8"/>
        <rFont val="Arial"/>
        <family val="2"/>
      </rPr>
      <t>6000</t>
    </r>
    <r>
      <rPr>
        <b/>
        <sz val="8"/>
        <rFont val="Arial"/>
        <family val="2"/>
      </rPr>
      <t xml:space="preserve"> </t>
    </r>
    <phoneticPr fontId="2" type="noConversion"/>
  </si>
  <si>
    <r>
      <t>6001-</t>
    </r>
    <r>
      <rPr>
        <b/>
        <sz val="8"/>
        <rFont val="Arial"/>
        <family val="2"/>
      </rPr>
      <t>7500</t>
    </r>
    <r>
      <rPr>
        <b/>
        <sz val="8"/>
        <rFont val="Arial"/>
        <family val="2"/>
      </rPr>
      <t xml:space="preserve"> </t>
    </r>
    <phoneticPr fontId="2" type="noConversion"/>
  </si>
  <si>
    <r>
      <t>7501-</t>
    </r>
    <r>
      <rPr>
        <b/>
        <sz val="8"/>
        <rFont val="Arial"/>
        <family val="2"/>
      </rPr>
      <t>8700</t>
    </r>
    <r>
      <rPr>
        <b/>
        <sz val="8"/>
        <rFont val="Arial"/>
        <family val="2"/>
      </rPr>
      <t xml:space="preserve"> </t>
    </r>
    <phoneticPr fontId="2" type="noConversion"/>
  </si>
  <si>
    <r>
      <t>8701-</t>
    </r>
    <r>
      <rPr>
        <b/>
        <sz val="8"/>
        <rFont val="Arial"/>
        <family val="2"/>
      </rPr>
      <t>9900</t>
    </r>
    <r>
      <rPr>
        <b/>
        <sz val="8"/>
        <rFont val="Arial"/>
        <family val="2"/>
      </rPr>
      <t xml:space="preserve"> </t>
    </r>
    <phoneticPr fontId="2" type="noConversion"/>
  </si>
  <si>
    <r>
      <t>1500</t>
    </r>
    <r>
      <rPr>
        <b/>
        <sz val="8"/>
        <rFont val="細明體"/>
        <family val="3"/>
        <charset val="136"/>
      </rPr>
      <t>以下</t>
    </r>
    <r>
      <rPr>
        <b/>
        <sz val="8"/>
        <rFont val="Arial"/>
        <family val="2"/>
      </rPr>
      <t xml:space="preserve"> </t>
    </r>
    <phoneticPr fontId="2" type="noConversion"/>
  </si>
  <si>
    <r>
      <t>註一：勞保投保金額最高</t>
    </r>
    <r>
      <rPr>
        <b/>
        <sz val="8"/>
        <rFont val="Arial"/>
        <family val="2"/>
      </rPr>
      <t>$45,800</t>
    </r>
    <r>
      <rPr>
        <b/>
        <sz val="8"/>
        <rFont val="細明體"/>
        <family val="3"/>
        <charset val="136"/>
      </rPr>
      <t>、健保投保金額最高</t>
    </r>
    <r>
      <rPr>
        <b/>
        <sz val="8"/>
        <rFont val="Arial"/>
        <family val="2"/>
      </rPr>
      <t>$182000</t>
    </r>
    <r>
      <rPr>
        <b/>
        <sz val="8"/>
        <rFont val="細明體"/>
        <family val="3"/>
        <charset val="136"/>
      </rPr>
      <t>、</t>
    </r>
    <r>
      <rPr>
        <b/>
        <sz val="8"/>
        <rFont val="細明體"/>
        <family val="3"/>
        <charset val="136"/>
      </rPr>
      <t>勞退提繳工資最高</t>
    </r>
    <r>
      <rPr>
        <b/>
        <sz val="8"/>
        <rFont val="Arial"/>
        <family val="2"/>
      </rPr>
      <t>$150000</t>
    </r>
    <r>
      <rPr>
        <b/>
        <sz val="8"/>
        <rFont val="細明體"/>
        <family val="3"/>
        <charset val="136"/>
      </rPr>
      <t>。</t>
    </r>
    <phoneticPr fontId="2" type="noConversion"/>
  </si>
  <si>
    <t>20009-21009</t>
    <phoneticPr fontId="2" type="noConversion"/>
  </si>
  <si>
    <t>第5級</t>
  </si>
  <si>
    <t>第7級</t>
  </si>
  <si>
    <t>第9級</t>
  </si>
  <si>
    <t>第11級</t>
  </si>
  <si>
    <t>第13級</t>
  </si>
  <si>
    <t>101101-105600</t>
    <phoneticPr fontId="2" type="noConversion"/>
  </si>
  <si>
    <t>80201-83900</t>
    <phoneticPr fontId="2" type="noConversion"/>
  </si>
  <si>
    <t>21010-22000</t>
    <phoneticPr fontId="2" type="noConversion"/>
  </si>
  <si>
    <t>第6級</t>
  </si>
  <si>
    <t>第8級</t>
  </si>
  <si>
    <t>第10級</t>
  </si>
  <si>
    <t>第12級</t>
  </si>
  <si>
    <t>第1級</t>
    <phoneticPr fontId="2" type="noConversion"/>
  </si>
  <si>
    <t>第2級</t>
    <phoneticPr fontId="2" type="noConversion"/>
  </si>
  <si>
    <t>第3級</t>
    <phoneticPr fontId="2" type="noConversion"/>
  </si>
  <si>
    <t>22001-23100</t>
    <phoneticPr fontId="2" type="noConversion"/>
  </si>
  <si>
    <t>※本表不含勞工保險職業災害保險費，職業災害保險費率依投保單位行業別而有不同，請按繳款單所列職業災害保險費率自行計算，並請依規定職業災害保險費全部由投保單位負擔。        單位：新台幣元</t>
    <phoneticPr fontId="2" type="noConversion"/>
  </si>
  <si>
    <t>部分工時勞工適用</t>
    <phoneticPr fontId="2" type="noConversion"/>
  </si>
  <si>
    <t>第1級</t>
    <phoneticPr fontId="2" type="noConversion"/>
  </si>
  <si>
    <t>第2級</t>
    <phoneticPr fontId="2" type="noConversion"/>
  </si>
  <si>
    <t>普通事故費率</t>
  </si>
  <si>
    <t>勞工</t>
  </si>
  <si>
    <t>單位</t>
  </si>
  <si>
    <t>就業保險費率</t>
    <phoneticPr fontId="2" type="noConversion"/>
  </si>
  <si>
    <t xml:space="preserve">        </t>
    <phoneticPr fontId="2" type="noConversion"/>
  </si>
  <si>
    <t>職災費率</t>
    <phoneticPr fontId="2" type="noConversion"/>
  </si>
  <si>
    <t>職業災害保險費</t>
    <phoneticPr fontId="2" type="noConversion"/>
  </si>
  <si>
    <t>全民健保</t>
    <phoneticPr fontId="2" type="noConversion"/>
  </si>
  <si>
    <t>平均眷口數</t>
    <phoneticPr fontId="2" type="noConversion"/>
  </si>
  <si>
    <t>註二：實際工資如低於$11,100元者，勞工退休金月提繳級距請另參閱「勞工退休金月提繳工資分級表」</t>
    <phoneticPr fontId="2" type="noConversion"/>
  </si>
  <si>
    <r>
      <t xml:space="preserve">                                </t>
    </r>
    <r>
      <rPr>
        <b/>
        <sz val="8"/>
        <color indexed="12"/>
        <rFont val="細明體"/>
        <family val="3"/>
        <charset val="136"/>
      </rPr>
      <t>職業災害保險費＝投保金額＊</t>
    </r>
    <r>
      <rPr>
        <b/>
        <sz val="8"/>
        <color indexed="12"/>
        <rFont val="Arial"/>
        <family val="2"/>
      </rPr>
      <t>0.10%</t>
    </r>
    <r>
      <rPr>
        <b/>
        <sz val="8"/>
        <color indexed="12"/>
        <rFont val="細明體"/>
        <family val="3"/>
        <charset val="136"/>
      </rPr>
      <t>；工資墊償基金＝投保金額＊</t>
    </r>
    <r>
      <rPr>
        <b/>
        <sz val="8"/>
        <color indexed="12"/>
        <rFont val="Arial"/>
        <family val="2"/>
      </rPr>
      <t>0.025%</t>
    </r>
    <r>
      <rPr>
        <b/>
        <sz val="8"/>
        <color indexed="12"/>
        <rFont val="細明體"/>
        <family val="3"/>
        <charset val="136"/>
      </rPr>
      <t/>
    </r>
    <phoneticPr fontId="2" type="noConversion"/>
  </si>
  <si>
    <t>第4級</t>
  </si>
  <si>
    <r>
      <t>3</t>
    </r>
    <r>
      <rPr>
        <b/>
        <sz val="8"/>
        <color indexed="12"/>
        <rFont val="細明體"/>
        <family val="3"/>
        <charset val="136"/>
      </rPr>
      <t>、健保個人負擔＝投保金額＊</t>
    </r>
    <r>
      <rPr>
        <b/>
        <sz val="8"/>
        <color indexed="10"/>
        <rFont val="Arial"/>
        <family val="2"/>
      </rPr>
      <t>5.17</t>
    </r>
    <r>
      <rPr>
        <b/>
        <sz val="8"/>
        <color indexed="12"/>
        <rFont val="Arial"/>
        <family val="2"/>
      </rPr>
      <t>%</t>
    </r>
    <r>
      <rPr>
        <b/>
        <sz val="8"/>
        <color indexed="12"/>
        <rFont val="細明體"/>
        <family val="3"/>
        <charset val="136"/>
      </rPr>
      <t>＊</t>
    </r>
    <r>
      <rPr>
        <b/>
        <sz val="8"/>
        <color indexed="12"/>
        <rFont val="Arial"/>
        <family val="2"/>
      </rPr>
      <t>30%      (1+</t>
    </r>
    <r>
      <rPr>
        <b/>
        <sz val="8"/>
        <color indexed="12"/>
        <rFont val="細明體"/>
        <family val="3"/>
        <charset val="136"/>
      </rPr>
      <t>眷屬人數</t>
    </r>
    <r>
      <rPr>
        <b/>
        <sz val="8"/>
        <color indexed="12"/>
        <rFont val="Arial"/>
        <family val="2"/>
      </rPr>
      <t>)</t>
    </r>
    <phoneticPr fontId="2" type="noConversion"/>
  </si>
  <si>
    <t>23101-24000</t>
    <phoneticPr fontId="2" type="noConversion"/>
  </si>
  <si>
    <t>24001-25250</t>
    <phoneticPr fontId="2" type="noConversion"/>
  </si>
  <si>
    <t>25251-26400</t>
    <phoneticPr fontId="2" type="noConversion"/>
  </si>
  <si>
    <t>第29級</t>
  </si>
  <si>
    <t>第30級</t>
  </si>
  <si>
    <t>第31級</t>
  </si>
  <si>
    <t>第32級</t>
  </si>
  <si>
    <t>第33級</t>
  </si>
  <si>
    <t>第34級</t>
  </si>
  <si>
    <t>第35級</t>
  </si>
  <si>
    <t>第36級</t>
  </si>
  <si>
    <t>第37級</t>
  </si>
  <si>
    <t>第38級</t>
  </si>
  <si>
    <t>第39級</t>
  </si>
  <si>
    <t>第40級</t>
  </si>
  <si>
    <t>第41級</t>
  </si>
  <si>
    <t>第42級</t>
  </si>
  <si>
    <t>第43級</t>
  </si>
  <si>
    <t>第44級</t>
  </si>
  <si>
    <t>第45級</t>
  </si>
  <si>
    <t>第15級</t>
    <phoneticPr fontId="2" type="noConversion"/>
  </si>
  <si>
    <t>第16級</t>
    <phoneticPr fontId="2" type="noConversion"/>
  </si>
  <si>
    <t>第17級</t>
    <phoneticPr fontId="2" type="noConversion"/>
  </si>
  <si>
    <t>第18級</t>
    <phoneticPr fontId="2" type="noConversion"/>
  </si>
  <si>
    <t>第25級</t>
    <phoneticPr fontId="2" type="noConversion"/>
  </si>
  <si>
    <t>第26級</t>
    <phoneticPr fontId="2" type="noConversion"/>
  </si>
  <si>
    <t>第46級</t>
  </si>
  <si>
    <t>第47級</t>
  </si>
  <si>
    <t>175601-182000</t>
    <phoneticPr fontId="2" type="noConversion"/>
  </si>
  <si>
    <t>182001-189500</t>
    <phoneticPr fontId="2" type="noConversion"/>
  </si>
  <si>
    <t>189501-197000</t>
    <phoneticPr fontId="2" type="noConversion"/>
  </si>
  <si>
    <t>197001-204500</t>
    <phoneticPr fontId="2" type="noConversion"/>
  </si>
  <si>
    <t>204501-212000</t>
    <phoneticPr fontId="2" type="noConversion"/>
  </si>
  <si>
    <r>
      <t>212001</t>
    </r>
    <r>
      <rPr>
        <b/>
        <sz val="8"/>
        <rFont val="微軟正黑體"/>
        <family val="2"/>
        <charset val="136"/>
      </rPr>
      <t>以上</t>
    </r>
    <phoneticPr fontId="2" type="noConversion"/>
  </si>
  <si>
    <t>第3級</t>
  </si>
  <si>
    <r>
      <t>註三：</t>
    </r>
    <r>
      <rPr>
        <b/>
        <sz val="8"/>
        <rFont val="Arial"/>
        <family val="2"/>
      </rPr>
      <t>112</t>
    </r>
    <r>
      <rPr>
        <b/>
        <sz val="8"/>
        <rFont val="細明體"/>
        <family val="3"/>
        <charset val="136"/>
      </rPr>
      <t>年普通事故保險費率</t>
    </r>
    <r>
      <rPr>
        <b/>
        <sz val="8"/>
        <color indexed="8"/>
        <rFont val="Arial"/>
        <family val="2"/>
      </rPr>
      <t>11.0%</t>
    </r>
    <r>
      <rPr>
        <b/>
        <sz val="8"/>
        <color indexed="8"/>
        <rFont val="細明體"/>
        <family val="3"/>
        <charset val="136"/>
      </rPr>
      <t>、就業保險費率</t>
    </r>
    <r>
      <rPr>
        <b/>
        <sz val="8"/>
        <color indexed="8"/>
        <rFont val="Arial"/>
        <family val="2"/>
      </rPr>
      <t>1.0%</t>
    </r>
    <r>
      <rPr>
        <b/>
        <sz val="8"/>
        <color indexed="8"/>
        <rFont val="細明體"/>
        <family val="3"/>
        <charset val="136"/>
      </rPr>
      <t>，職業災害保險費</t>
    </r>
    <r>
      <rPr>
        <b/>
        <sz val="8"/>
        <color indexed="8"/>
        <rFont val="Arial"/>
        <family val="2"/>
      </rPr>
      <t>0.10%</t>
    </r>
    <r>
      <rPr>
        <b/>
        <sz val="8"/>
        <rFont val="細明體"/>
        <family val="3"/>
        <charset val="136"/>
      </rPr>
      <t>。全民健保保險費率</t>
    </r>
    <r>
      <rPr>
        <b/>
        <sz val="8"/>
        <color indexed="8"/>
        <rFont val="Arial"/>
        <family val="2"/>
      </rPr>
      <t>5.17</t>
    </r>
    <r>
      <rPr>
        <b/>
        <sz val="8"/>
        <color indexed="8"/>
        <rFont val="細明體"/>
        <family val="3"/>
        <charset val="136"/>
      </rPr>
      <t>％。</t>
    </r>
    <phoneticPr fontId="2" type="noConversion"/>
  </si>
  <si>
    <t>第13級</t>
    <phoneticPr fontId="2" type="noConversion"/>
  </si>
  <si>
    <t>第14級</t>
    <phoneticPr fontId="2" type="noConversion"/>
  </si>
  <si>
    <t>第19級</t>
    <phoneticPr fontId="2" type="noConversion"/>
  </si>
  <si>
    <t>第20級</t>
    <phoneticPr fontId="2" type="noConversion"/>
  </si>
  <si>
    <t>第21級</t>
    <phoneticPr fontId="2" type="noConversion"/>
  </si>
  <si>
    <t>第22級</t>
    <phoneticPr fontId="2" type="noConversion"/>
  </si>
  <si>
    <t>第23級</t>
    <phoneticPr fontId="2" type="noConversion"/>
  </si>
  <si>
    <t>第24級</t>
    <phoneticPr fontId="2" type="noConversion"/>
  </si>
  <si>
    <t>第27級</t>
  </si>
  <si>
    <t>第28級</t>
  </si>
  <si>
    <t>第48級</t>
  </si>
  <si>
    <t>第49級</t>
  </si>
  <si>
    <t>第50級</t>
    <phoneticPr fontId="2" type="noConversion"/>
  </si>
  <si>
    <t>職業
災害</t>
    <phoneticPr fontId="2" type="noConversion"/>
  </si>
  <si>
    <r>
      <t>註三：</t>
    </r>
    <r>
      <rPr>
        <b/>
        <sz val="8"/>
        <rFont val="Arial"/>
        <family val="2"/>
      </rPr>
      <t>113</t>
    </r>
    <r>
      <rPr>
        <b/>
        <sz val="8"/>
        <rFont val="細明體"/>
        <family val="3"/>
        <charset val="136"/>
      </rPr>
      <t>年普通事故保險費率</t>
    </r>
    <r>
      <rPr>
        <b/>
        <sz val="8"/>
        <color indexed="8"/>
        <rFont val="Arial"/>
        <family val="2"/>
      </rPr>
      <t>11.5%</t>
    </r>
    <r>
      <rPr>
        <b/>
        <sz val="8"/>
        <color indexed="8"/>
        <rFont val="細明體"/>
        <family val="3"/>
        <charset val="136"/>
      </rPr>
      <t>、就業保險費率</t>
    </r>
    <r>
      <rPr>
        <b/>
        <sz val="8"/>
        <color indexed="8"/>
        <rFont val="Arial"/>
        <family val="2"/>
      </rPr>
      <t>1.5%</t>
    </r>
    <r>
      <rPr>
        <b/>
        <sz val="8"/>
        <color indexed="8"/>
        <rFont val="細明體"/>
        <family val="3"/>
        <charset val="136"/>
      </rPr>
      <t>，職業災害保險費</t>
    </r>
    <r>
      <rPr>
        <b/>
        <sz val="8"/>
        <color indexed="8"/>
        <rFont val="Arial"/>
        <family val="2"/>
      </rPr>
      <t>0.15%</t>
    </r>
    <r>
      <rPr>
        <b/>
        <sz val="8"/>
        <rFont val="細明體"/>
        <family val="3"/>
        <charset val="136"/>
      </rPr>
      <t>。全民健保保險費率</t>
    </r>
    <r>
      <rPr>
        <b/>
        <sz val="8"/>
        <color indexed="8"/>
        <rFont val="Arial"/>
        <family val="2"/>
      </rPr>
      <t>5.17</t>
    </r>
    <r>
      <rPr>
        <b/>
        <sz val="8"/>
        <color indexed="8"/>
        <rFont val="細明體"/>
        <family val="3"/>
        <charset val="136"/>
      </rPr>
      <t>％。</t>
    </r>
    <phoneticPr fontId="2" type="noConversion"/>
  </si>
  <si>
    <t>113年健行科技大學勞保(適用就業保險)、健保及勞退金每月個人與單位負擔費用對照表</t>
    <phoneticPr fontId="2" type="noConversion"/>
  </si>
  <si>
    <r>
      <t>113年健行科技大學勞保(</t>
    </r>
    <r>
      <rPr>
        <b/>
        <u/>
        <sz val="12"/>
        <color indexed="10"/>
        <rFont val="細明體"/>
        <family val="3"/>
        <charset val="136"/>
      </rPr>
      <t>不適用就業保險</t>
    </r>
    <r>
      <rPr>
        <b/>
        <u/>
        <sz val="12"/>
        <color indexed="8"/>
        <rFont val="細明體"/>
        <family val="3"/>
        <charset val="136"/>
      </rPr>
      <t>)、健保及勞退金每月個人與單位負擔費用對照表</t>
    </r>
    <phoneticPr fontId="2" type="noConversion"/>
  </si>
  <si>
    <r>
      <t>1</t>
    </r>
    <r>
      <rPr>
        <b/>
        <sz val="8"/>
        <color indexed="12"/>
        <rFont val="細明體"/>
        <family val="3"/>
        <charset val="136"/>
      </rPr>
      <t>、勞保個人負擔：普通事故保險費＝投保金額＊普通保險費率</t>
    </r>
    <r>
      <rPr>
        <b/>
        <sz val="8"/>
        <color indexed="10"/>
        <rFont val="Arial"/>
        <family val="2"/>
      </rPr>
      <t>11.0%</t>
    </r>
    <r>
      <rPr>
        <b/>
        <sz val="8"/>
        <color indexed="12"/>
        <rFont val="細明體"/>
        <family val="3"/>
        <charset val="136"/>
      </rPr>
      <t>＊</t>
    </r>
    <r>
      <rPr>
        <b/>
        <sz val="8"/>
        <color indexed="12"/>
        <rFont val="Arial"/>
        <family val="2"/>
      </rPr>
      <t>20%</t>
    </r>
    <r>
      <rPr>
        <b/>
        <sz val="8"/>
        <color indexed="12"/>
        <rFont val="細明體"/>
        <family val="3"/>
        <charset val="136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  <charset val="136"/>
      </rPr>
      <t>投保金額＊就業保險費率</t>
    </r>
    <r>
      <rPr>
        <b/>
        <sz val="8"/>
        <color indexed="10"/>
        <rFont val="Arial"/>
        <family val="2"/>
      </rPr>
      <t>1.0%</t>
    </r>
    <r>
      <rPr>
        <b/>
        <sz val="8"/>
        <color indexed="12"/>
        <rFont val="細明體"/>
        <family val="3"/>
        <charset val="136"/>
      </rPr>
      <t>＊</t>
    </r>
    <r>
      <rPr>
        <b/>
        <sz val="8"/>
        <color indexed="12"/>
        <rFont val="Arial"/>
        <family val="2"/>
      </rPr>
      <t xml:space="preserve">20%  </t>
    </r>
    <phoneticPr fontId="2" type="noConversion"/>
  </si>
  <si>
    <r>
      <t>2</t>
    </r>
    <r>
      <rPr>
        <b/>
        <sz val="8"/>
        <color indexed="12"/>
        <rFont val="細明體"/>
        <family val="3"/>
        <charset val="136"/>
      </rPr>
      <t>、勞保單位負擔：普通事故保險費＝投保金額＊普通保險費率</t>
    </r>
    <r>
      <rPr>
        <b/>
        <sz val="8"/>
        <color indexed="10"/>
        <rFont val="Arial"/>
        <family val="2"/>
      </rPr>
      <t>11.0%</t>
    </r>
    <r>
      <rPr>
        <b/>
        <sz val="8"/>
        <color indexed="12"/>
        <rFont val="細明體"/>
        <family val="3"/>
        <charset val="136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  <charset val="136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  <charset val="136"/>
      </rPr>
      <t>投保金額＊就業保險費率</t>
    </r>
    <r>
      <rPr>
        <b/>
        <sz val="8"/>
        <color indexed="10"/>
        <rFont val="Arial"/>
        <family val="2"/>
      </rPr>
      <t>1.0%</t>
    </r>
    <r>
      <rPr>
        <b/>
        <sz val="8"/>
        <color indexed="12"/>
        <rFont val="細明體"/>
        <family val="3"/>
        <charset val="136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  <charset val="136"/>
      </rPr>
      <t>；</t>
    </r>
    <phoneticPr fontId="2" type="noConversion"/>
  </si>
  <si>
    <r>
      <t>1</t>
    </r>
    <r>
      <rPr>
        <b/>
        <sz val="8"/>
        <color indexed="12"/>
        <rFont val="細明體"/>
        <family val="3"/>
        <charset val="136"/>
      </rPr>
      <t>、勞保個人負擔：普通事故保險費＝投保金額＊普通保險費率</t>
    </r>
    <r>
      <rPr>
        <b/>
        <sz val="8"/>
        <color indexed="10"/>
        <rFont val="Arial"/>
        <family val="2"/>
      </rPr>
      <t>11.0%</t>
    </r>
    <r>
      <rPr>
        <b/>
        <sz val="8"/>
        <color indexed="12"/>
        <rFont val="細明體"/>
        <family val="3"/>
        <charset val="136"/>
      </rPr>
      <t>＊</t>
    </r>
    <r>
      <rPr>
        <b/>
        <sz val="8"/>
        <color indexed="12"/>
        <rFont val="Arial"/>
        <family val="2"/>
      </rPr>
      <t>20%</t>
    </r>
    <r>
      <rPr>
        <b/>
        <sz val="8"/>
        <color indexed="12"/>
        <rFont val="細明體"/>
        <family val="3"/>
        <charset val="136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  <charset val="136"/>
      </rPr>
      <t>投保金額＊就業保險費率</t>
    </r>
    <r>
      <rPr>
        <b/>
        <sz val="8"/>
        <color indexed="12"/>
        <rFont val="Arial"/>
        <family val="2"/>
      </rPr>
      <t>1.0%</t>
    </r>
    <r>
      <rPr>
        <b/>
        <sz val="8"/>
        <color indexed="12"/>
        <rFont val="細明體"/>
        <family val="3"/>
        <charset val="136"/>
      </rPr>
      <t>＊</t>
    </r>
    <r>
      <rPr>
        <b/>
        <sz val="8"/>
        <color indexed="12"/>
        <rFont val="Arial"/>
        <family val="2"/>
      </rPr>
      <t xml:space="preserve">20%  </t>
    </r>
    <phoneticPr fontId="2" type="noConversion"/>
  </si>
  <si>
    <r>
      <t>2</t>
    </r>
    <r>
      <rPr>
        <b/>
        <sz val="8"/>
        <color indexed="12"/>
        <rFont val="細明體"/>
        <family val="3"/>
        <charset val="136"/>
      </rPr>
      <t>、勞保單位負擔：普通事故保險費＝投保金額＊普通保險費率</t>
    </r>
    <r>
      <rPr>
        <b/>
        <sz val="8"/>
        <color indexed="10"/>
        <rFont val="Arial"/>
        <family val="2"/>
      </rPr>
      <t>11.0%</t>
    </r>
    <r>
      <rPr>
        <b/>
        <sz val="8"/>
        <color indexed="12"/>
        <rFont val="細明體"/>
        <family val="3"/>
        <charset val="136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  <charset val="136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  <charset val="136"/>
      </rPr>
      <t>投保金額＊就業保險費率</t>
    </r>
    <r>
      <rPr>
        <b/>
        <sz val="8"/>
        <color indexed="12"/>
        <rFont val="Arial"/>
        <family val="2"/>
      </rPr>
      <t>1.0%</t>
    </r>
    <r>
      <rPr>
        <b/>
        <sz val="8"/>
        <color indexed="12"/>
        <rFont val="細明體"/>
        <family val="3"/>
        <charset val="136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  <charset val="136"/>
      </rPr>
      <t>；</t>
    </r>
    <phoneticPr fontId="2" type="noConversion"/>
  </si>
  <si>
    <t>第14級</t>
  </si>
  <si>
    <t>第15級</t>
  </si>
  <si>
    <t>第16級</t>
  </si>
  <si>
    <t>第17級</t>
  </si>
  <si>
    <t>第18級</t>
  </si>
  <si>
    <t>第19級</t>
  </si>
  <si>
    <t>第20級</t>
  </si>
  <si>
    <t>第21級</t>
  </si>
  <si>
    <t>第22級</t>
  </si>
  <si>
    <t>第23級</t>
  </si>
  <si>
    <t>第24級</t>
  </si>
  <si>
    <t>第25級</t>
  </si>
  <si>
    <t>第26級</t>
  </si>
  <si>
    <t>26401-27470</t>
    <phoneticPr fontId="2" type="noConversion"/>
  </si>
  <si>
    <t>27471-27600</t>
    <phoneticPr fontId="2" type="noConversion"/>
  </si>
  <si>
    <t>第50級</t>
  </si>
  <si>
    <r>
      <t>勞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標楷體"/>
        <family val="4"/>
        <charset val="136"/>
      </rPr>
      <t xml:space="preserve"> </t>
    </r>
    <r>
      <rPr>
        <sz val="16"/>
        <color indexed="10"/>
        <rFont val="標楷體"/>
        <family val="4"/>
        <charset val="136"/>
      </rPr>
      <t>及</t>
    </r>
    <r>
      <rPr>
        <sz val="16"/>
        <color indexed="10"/>
        <rFont val="標楷體"/>
        <family val="4"/>
        <charset val="136"/>
      </rPr>
      <t xml:space="preserve"> </t>
    </r>
    <r>
      <rPr>
        <sz val="16"/>
        <color indexed="10"/>
        <rFont val="標楷體"/>
        <family val="4"/>
        <charset val="136"/>
      </rPr>
      <t>就</t>
    </r>
    <r>
      <rPr>
        <sz val="16"/>
        <color indexed="10"/>
        <rFont val="標楷體"/>
        <family val="4"/>
        <charset val="136"/>
      </rPr>
      <t xml:space="preserve"> </t>
    </r>
    <r>
      <rPr>
        <sz val="16"/>
        <color indexed="10"/>
        <rFont val="標楷體"/>
        <family val="4"/>
        <charset val="136"/>
      </rPr>
      <t>業</t>
    </r>
    <r>
      <rPr>
        <sz val="16"/>
        <color indexed="10"/>
        <rFont val="標楷體"/>
        <family val="4"/>
        <charset val="136"/>
      </rPr>
      <t xml:space="preserve"> </t>
    </r>
    <r>
      <rPr>
        <sz val="16"/>
        <color indexed="10"/>
        <rFont val="標楷體"/>
        <family val="4"/>
        <charset val="136"/>
      </rPr>
      <t>保</t>
    </r>
    <r>
      <rPr>
        <sz val="16"/>
        <color indexed="10"/>
        <rFont val="標楷體"/>
        <family val="4"/>
        <charset val="136"/>
      </rPr>
      <t xml:space="preserve"> </t>
    </r>
    <r>
      <rPr>
        <sz val="16"/>
        <color indexed="10"/>
        <rFont val="標楷體"/>
        <family val="4"/>
        <charset val="136"/>
      </rPr>
      <t>險</t>
    </r>
    <r>
      <rPr>
        <sz val="16"/>
        <color indexed="10"/>
        <rFont val="標楷體"/>
        <family val="4"/>
        <charset val="136"/>
      </rPr>
      <t xml:space="preserve"> </t>
    </r>
    <r>
      <rPr>
        <sz val="16"/>
        <color indexed="10"/>
        <rFont val="標楷體"/>
        <family val="4"/>
        <charset val="136"/>
      </rPr>
      <t>保</t>
    </r>
    <r>
      <rPr>
        <sz val="16"/>
        <color indexed="10"/>
        <rFont val="標楷體"/>
        <family val="4"/>
        <charset val="136"/>
      </rPr>
      <t xml:space="preserve"> </t>
    </r>
    <r>
      <rPr>
        <sz val="16"/>
        <color indexed="10"/>
        <rFont val="標楷體"/>
        <family val="4"/>
        <charset val="136"/>
      </rPr>
      <t>險</t>
    </r>
    <r>
      <rPr>
        <sz val="16"/>
        <color indexed="10"/>
        <rFont val="標楷體"/>
        <family val="4"/>
        <charset val="136"/>
      </rPr>
      <t xml:space="preserve"> </t>
    </r>
    <r>
      <rPr>
        <sz val="16"/>
        <color indexed="10"/>
        <rFont val="標楷體"/>
        <family val="4"/>
        <charset val="136"/>
      </rPr>
      <t>費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標楷體"/>
        <family val="4"/>
        <charset val="136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標楷體"/>
        <family val="4"/>
        <charset val="136"/>
      </rPr>
      <t>113</t>
    </r>
    <r>
      <rPr>
        <sz val="16"/>
        <rFont val="標楷體"/>
        <family val="4"/>
        <charset val="136"/>
      </rPr>
      <t>年</t>
    </r>
    <r>
      <rPr>
        <sz val="16"/>
        <rFont val="標楷體"/>
        <family val="4"/>
        <charset val="136"/>
      </rPr>
      <t>1</t>
    </r>
    <r>
      <rPr>
        <sz val="16"/>
        <rFont val="標楷體"/>
        <family val="4"/>
        <charset val="136"/>
      </rPr>
      <t>月</t>
    </r>
    <r>
      <rPr>
        <sz val="16"/>
        <rFont val="標楷體"/>
        <family val="4"/>
        <charset val="136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標楷體"/>
        <family val="4"/>
        <charset val="136"/>
      </rPr>
      <t xml:space="preserve">) </t>
    </r>
    <phoneticPr fontId="2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</si>
  <si>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color indexed="10"/>
        <rFont val="標楷體"/>
        <family val="4"/>
        <charset val="136"/>
      </rPr>
      <t>(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  <charset val="136"/>
      </rPr>
      <t>不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  <charset val="136"/>
      </rPr>
      <t xml:space="preserve">含 </t>
    </r>
    <r>
      <rPr>
        <sz val="16"/>
        <color indexed="10"/>
        <rFont val="標楷體"/>
        <family val="4"/>
        <charset val="136"/>
      </rPr>
      <t>就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  <charset val="136"/>
      </rPr>
      <t>業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  <charset val="136"/>
      </rPr>
      <t>保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  <charset val="136"/>
      </rPr>
      <t>險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  <charset val="136"/>
      </rPr>
      <t>保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  <charset val="136"/>
      </rPr>
      <t>險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  <charset val="136"/>
      </rPr>
      <t>費</t>
    </r>
    <r>
      <rPr>
        <sz val="16"/>
        <color indexed="10"/>
        <rFont val="Times New Roman"/>
        <family val="1"/>
      </rPr>
      <t xml:space="preserve"> )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113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2" type="noConversion"/>
  </si>
  <si>
    <r>
      <t>4</t>
    </r>
    <r>
      <rPr>
        <b/>
        <sz val="8"/>
        <color indexed="12"/>
        <rFont val="細明體"/>
        <family val="3"/>
        <charset val="136"/>
      </rPr>
      <t>、健保單位負擔＝投保金額＊</t>
    </r>
    <r>
      <rPr>
        <b/>
        <sz val="8"/>
        <color indexed="10"/>
        <rFont val="Arial"/>
        <family val="2"/>
      </rPr>
      <t>5.17</t>
    </r>
    <r>
      <rPr>
        <b/>
        <sz val="8"/>
        <color indexed="12"/>
        <rFont val="Arial"/>
        <family val="2"/>
      </rPr>
      <t>%</t>
    </r>
    <r>
      <rPr>
        <b/>
        <sz val="8"/>
        <color indexed="12"/>
        <rFont val="細明體"/>
        <family val="3"/>
        <charset val="136"/>
      </rPr>
      <t>＊</t>
    </r>
    <r>
      <rPr>
        <b/>
        <sz val="8"/>
        <color indexed="12"/>
        <rFont val="Arial"/>
        <family val="2"/>
      </rPr>
      <t>60%</t>
    </r>
    <r>
      <rPr>
        <b/>
        <sz val="8"/>
        <color indexed="12"/>
        <rFont val="細明體"/>
        <family val="3"/>
        <charset val="136"/>
      </rPr>
      <t>＊</t>
    </r>
    <r>
      <rPr>
        <b/>
        <sz val="8"/>
        <color indexed="12"/>
        <rFont val="Arial"/>
        <family val="2"/>
      </rPr>
      <t>(1+</t>
    </r>
    <r>
      <rPr>
        <b/>
        <sz val="8"/>
        <color indexed="10"/>
        <rFont val="Arial"/>
        <family val="2"/>
      </rPr>
      <t>0.56</t>
    </r>
    <r>
      <rPr>
        <b/>
        <sz val="8"/>
        <color indexed="12"/>
        <rFont val="Arial"/>
        <family val="2"/>
      </rPr>
      <t>)      (</t>
    </r>
    <r>
      <rPr>
        <b/>
        <sz val="8"/>
        <color indexed="10"/>
        <rFont val="Arial"/>
        <family val="2"/>
      </rPr>
      <t>0.56</t>
    </r>
    <r>
      <rPr>
        <b/>
        <sz val="8"/>
        <color indexed="12"/>
        <rFont val="細明體"/>
        <family val="3"/>
        <charset val="136"/>
      </rPr>
      <t>為平均眷口數</t>
    </r>
    <r>
      <rPr>
        <b/>
        <sz val="8"/>
        <color indexed="12"/>
        <rFont val="Arial"/>
        <family val="2"/>
      </rPr>
      <t>)</t>
    </r>
    <phoneticPr fontId="2" type="noConversion"/>
  </si>
  <si>
    <r>
      <rPr>
        <b/>
        <sz val="8"/>
        <color indexed="10"/>
        <rFont val="華康中黑體"/>
        <family val="3"/>
        <charset val="136"/>
      </rPr>
      <t>113年1月</t>
    </r>
    <r>
      <rPr>
        <b/>
        <sz val="8"/>
        <color indexed="10"/>
        <rFont val="微軟正黑體"/>
        <family val="2"/>
        <charset val="136"/>
      </rPr>
      <t>版</t>
    </r>
    <phoneticPr fontId="2" type="noConversion"/>
  </si>
  <si>
    <t>註四：自113年1月1日起調整平均眷口數為0.56人，投保單位負擔金額含本人及平均眷屬人數0.56人，合計1.56人。</t>
    <phoneticPr fontId="2" type="noConversion"/>
  </si>
  <si>
    <t xml:space="preserve">    112.11製表</t>
    <phoneticPr fontId="2" type="noConversion"/>
  </si>
  <si>
    <t xml:space="preserve"> 月薪總額-起</t>
    <phoneticPr fontId="2" type="noConversion"/>
  </si>
  <si>
    <t xml:space="preserve"> 月薪總額-迄</t>
    <phoneticPr fontId="2" type="noConversion"/>
  </si>
  <si>
    <r>
      <rPr>
        <sz val="12"/>
        <color indexed="30"/>
        <rFont val="標楷體"/>
        <family val="4"/>
        <charset val="136"/>
      </rPr>
      <t>請填寫薪資</t>
    </r>
    <phoneticPr fontId="2" type="noConversion"/>
  </si>
  <si>
    <t>ID</t>
    <phoneticPr fontId="2" type="noConversion"/>
  </si>
  <si>
    <r>
      <rPr>
        <b/>
        <sz val="12"/>
        <rFont val="標楷體"/>
        <family val="4"/>
        <charset val="136"/>
      </rPr>
      <t>備註：未在本校參加「健保」的被保險人，雇主給付其</t>
    </r>
    <r>
      <rPr>
        <b/>
        <sz val="12"/>
        <rFont val="Times New Roman"/>
        <family val="1"/>
      </rPr>
      <t>50</t>
    </r>
    <r>
      <rPr>
        <b/>
        <sz val="12"/>
        <rFont val="標楷體"/>
        <family val="4"/>
        <charset val="136"/>
      </rPr>
      <t>薪資所得時，必須另外負擔二代健保補充保費，請記得一併估算。</t>
    </r>
    <phoneticPr fontId="2" type="noConversion"/>
  </si>
  <si>
    <r>
      <rPr>
        <sz val="12"/>
        <rFont val="標楷體"/>
        <family val="4"/>
        <charset val="136"/>
      </rPr>
      <t>二代健保費率：</t>
    </r>
    <phoneticPr fontId="2" type="noConversion"/>
  </si>
  <si>
    <t>級距</t>
    <phoneticPr fontId="2" type="noConversion"/>
  </si>
  <si>
    <t>提存儲金總額</t>
    <phoneticPr fontId="2" type="noConversion"/>
  </si>
  <si>
    <t>離職儲金自提</t>
    <phoneticPr fontId="2" type="noConversion"/>
  </si>
  <si>
    <t>離職儲金雇提</t>
    <phoneticPr fontId="2" type="noConversion"/>
  </si>
  <si>
    <t>勞保雇主(含工墊)</t>
    <phoneticPr fontId="2" type="noConversion"/>
  </si>
  <si>
    <t>勞保個人自付</t>
    <phoneticPr fontId="2" type="noConversion"/>
  </si>
  <si>
    <t>健保個人自付</t>
    <phoneticPr fontId="2" type="noConversion"/>
  </si>
  <si>
    <t>勞保雇主(不含工墊)</t>
    <phoneticPr fontId="2" type="noConversion"/>
  </si>
  <si>
    <t>健保雇主</t>
    <phoneticPr fontId="2" type="noConversion"/>
  </si>
  <si>
    <t>勞退雇主</t>
    <phoneticPr fontId="2" type="noConversion"/>
  </si>
  <si>
    <t>二代健保雇主</t>
    <phoneticPr fontId="2" type="noConversion"/>
  </si>
  <si>
    <r>
      <rPr>
        <b/>
        <sz val="12"/>
        <rFont val="標楷體"/>
        <family val="4"/>
        <charset val="136"/>
      </rPr>
      <t>薪資</t>
    </r>
    <phoneticPr fontId="2" type="noConversion"/>
  </si>
  <si>
    <r>
      <t>勞保雇主</t>
    </r>
    <r>
      <rPr>
        <b/>
        <sz val="12"/>
        <color theme="1"/>
        <rFont val="新細明體"/>
        <family val="1"/>
        <charset val="136"/>
        <scheme val="minor"/>
      </rPr>
      <t>(不含工墊)</t>
    </r>
    <phoneticPr fontId="2" type="noConversion"/>
  </si>
  <si>
    <r>
      <rPr>
        <b/>
        <sz val="12"/>
        <color theme="1"/>
        <rFont val="新細明體"/>
        <family val="1"/>
        <charset val="136"/>
        <scheme val="minor"/>
      </rPr>
      <t>健保雇主</t>
    </r>
    <phoneticPr fontId="2" type="noConversion"/>
  </si>
  <si>
    <r>
      <rPr>
        <b/>
        <sz val="12"/>
        <color theme="1"/>
        <rFont val="新細明體"/>
        <family val="1"/>
        <charset val="136"/>
        <scheme val="minor"/>
      </rPr>
      <t>勞退雇主</t>
    </r>
    <phoneticPr fontId="2" type="noConversion"/>
  </si>
  <si>
    <r>
      <rPr>
        <b/>
        <sz val="8"/>
        <color rgb="FFFF0000"/>
        <rFont val="華康中黑體"/>
        <family val="2"/>
      </rPr>
      <t>112</t>
    </r>
    <r>
      <rPr>
        <b/>
        <sz val="8"/>
        <color indexed="10"/>
        <rFont val="華康中黑體"/>
        <family val="3"/>
        <charset val="136"/>
      </rPr>
      <t>年</t>
    </r>
    <r>
      <rPr>
        <b/>
        <sz val="8"/>
        <color rgb="FFFF0000"/>
        <rFont val="華康中黑體"/>
        <family val="2"/>
      </rPr>
      <t>12</t>
    </r>
    <r>
      <rPr>
        <b/>
        <sz val="8"/>
        <color indexed="10"/>
        <rFont val="華康中黑體"/>
        <family val="3"/>
        <charset val="136"/>
      </rPr>
      <t>月</t>
    </r>
    <r>
      <rPr>
        <b/>
        <sz val="8"/>
        <color rgb="FFFF0000"/>
        <rFont val="微軟正黑體"/>
        <family val="3"/>
        <charset val="136"/>
      </rPr>
      <t>15</t>
    </r>
    <r>
      <rPr>
        <b/>
        <sz val="8"/>
        <color indexed="10"/>
        <rFont val="華康中黑體"/>
        <family val="3"/>
        <charset val="136"/>
      </rPr>
      <t>日</t>
    </r>
    <r>
      <rPr>
        <b/>
        <sz val="8"/>
        <color indexed="10"/>
        <rFont val="微軟正黑體"/>
        <family val="2"/>
        <charset val="136"/>
      </rPr>
      <t>修訂</t>
    </r>
    <phoneticPr fontId="2" type="noConversion"/>
  </si>
  <si>
    <r>
      <rPr>
        <b/>
        <sz val="8"/>
        <color rgb="FFFF0000"/>
        <rFont val="華康中黑體"/>
        <family val="2"/>
      </rPr>
      <t>112</t>
    </r>
    <r>
      <rPr>
        <b/>
        <sz val="8"/>
        <color indexed="10"/>
        <rFont val="華康中黑體"/>
        <family val="3"/>
        <charset val="136"/>
      </rPr>
      <t>年</t>
    </r>
    <r>
      <rPr>
        <b/>
        <sz val="8"/>
        <color rgb="FFFF0000"/>
        <rFont val="華康中黑體"/>
        <family val="2"/>
      </rPr>
      <t>12</t>
    </r>
    <r>
      <rPr>
        <b/>
        <sz val="8"/>
        <color indexed="10"/>
        <rFont val="華康中黑體"/>
        <family val="3"/>
        <charset val="136"/>
      </rPr>
      <t>月15日</t>
    </r>
    <r>
      <rPr>
        <b/>
        <sz val="8"/>
        <color indexed="10"/>
        <rFont val="微軟正黑體"/>
        <family val="2"/>
        <charset val="136"/>
      </rPr>
      <t>修訂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</si>
</sst>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$&quot;#,##0_);\(&quot;$&quot;#,##0\)"/>
    <numFmt numFmtId="177" formatCode="&quot;$&quot;#,##0;[Red]&quot;$&quot;#,##0"/>
    <numFmt numFmtId="178" formatCode="0.0%"/>
    <numFmt numFmtId="179" formatCode="#,##0_ "/>
    <numFmt numFmtId="180" formatCode="#,##0_);[Red]\(#,##0\)"/>
    <numFmt numFmtId="181" formatCode="&quot;$&quot;#,##0.0_);\(&quot;$&quot;#,##0.0\)"/>
  </numFmts>
  <fonts count="7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8"/>
      <name val="細明體"/>
      <family val="3"/>
      <charset val="136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12"/>
      <color indexed="61"/>
      <name val="細明體"/>
      <family val="3"/>
      <charset val="136"/>
    </font>
    <font>
      <sz val="8"/>
      <color indexed="8"/>
      <name val="Arial"/>
      <family val="2"/>
    </font>
    <font>
      <sz val="8"/>
      <color indexed="8"/>
      <name val="標楷體"/>
      <family val="4"/>
      <charset val="136"/>
    </font>
    <font>
      <sz val="8"/>
      <color indexed="8"/>
      <name val="細明體"/>
      <family val="3"/>
      <charset val="136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8"/>
      <color indexed="10"/>
      <name val="Arial"/>
      <family val="2"/>
    </font>
    <font>
      <b/>
      <sz val="8"/>
      <color indexed="10"/>
      <name val="細明體"/>
      <family val="3"/>
      <charset val="136"/>
    </font>
    <font>
      <b/>
      <sz val="9"/>
      <color indexed="10"/>
      <name val="細明體"/>
      <family val="3"/>
      <charset val="136"/>
    </font>
    <font>
      <b/>
      <sz val="9"/>
      <color indexed="10"/>
      <name val="Arial"/>
      <family val="2"/>
    </font>
    <font>
      <b/>
      <sz val="8"/>
      <name val="華康中黑體"/>
      <family val="3"/>
      <charset val="136"/>
    </font>
    <font>
      <sz val="12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b/>
      <sz val="11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sz val="8.5"/>
      <name val="標楷體"/>
      <family val="4"/>
      <charset val="136"/>
    </font>
    <font>
      <sz val="16"/>
      <color indexed="10"/>
      <name val="標楷體"/>
      <family val="4"/>
      <charset val="136"/>
    </font>
    <font>
      <sz val="16"/>
      <color indexed="10"/>
      <name val="Times New Roman"/>
      <family val="1"/>
    </font>
    <font>
      <b/>
      <u/>
      <sz val="12"/>
      <color indexed="10"/>
      <name val="細明體"/>
      <family val="3"/>
      <charset val="136"/>
    </font>
    <font>
      <b/>
      <u/>
      <sz val="12"/>
      <color indexed="8"/>
      <name val="細明體"/>
      <family val="3"/>
      <charset val="136"/>
    </font>
    <font>
      <b/>
      <sz val="8"/>
      <color indexed="10"/>
      <name val="華康中黑體"/>
      <family val="3"/>
      <charset val="136"/>
    </font>
    <font>
      <b/>
      <sz val="8"/>
      <name val="微軟正黑體"/>
      <family val="2"/>
      <charset val="136"/>
    </font>
    <font>
      <b/>
      <sz val="8"/>
      <color indexed="8"/>
      <name val="細明體"/>
      <family val="3"/>
      <charset val="136"/>
    </font>
    <font>
      <b/>
      <sz val="8"/>
      <color indexed="10"/>
      <name val="微軟正黑體"/>
      <family val="2"/>
      <charset val="136"/>
    </font>
    <font>
      <sz val="12"/>
      <color rgb="FFFF0000"/>
      <name val="新細明體"/>
      <family val="1"/>
      <charset val="136"/>
    </font>
    <font>
      <b/>
      <sz val="8"/>
      <color rgb="FFFF0000"/>
      <name val="Arial"/>
      <family val="2"/>
    </font>
    <font>
      <b/>
      <sz val="8"/>
      <color rgb="FFFF0000"/>
      <name val="細明體"/>
      <family val="3"/>
      <charset val="136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細明體"/>
      <family val="3"/>
      <charset val="136"/>
    </font>
    <font>
      <sz val="12"/>
      <color rgb="FF0070C0"/>
      <name val="新細明體"/>
      <family val="1"/>
      <charset val="136"/>
    </font>
    <font>
      <b/>
      <sz val="9"/>
      <color rgb="FFFF0000"/>
      <name val="細明體"/>
      <family val="3"/>
      <charset val="136"/>
    </font>
    <font>
      <sz val="8"/>
      <color rgb="FFFF0000"/>
      <name val="Arial"/>
      <family val="2"/>
    </font>
    <font>
      <b/>
      <u/>
      <sz val="12"/>
      <color theme="1"/>
      <name val="細明體"/>
      <family val="3"/>
      <charset val="136"/>
    </font>
    <font>
      <b/>
      <sz val="8"/>
      <color rgb="FFFF0000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0"/>
      <name val="標楷體"/>
      <family val="4"/>
      <charset val="136"/>
    </font>
    <font>
      <sz val="12"/>
      <color rgb="FF0070C0"/>
      <name val="Times New Roman"/>
      <family val="1"/>
    </font>
    <font>
      <sz val="12"/>
      <color indexed="30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color theme="5"/>
      <name val="Times New Roman"/>
      <family val="1"/>
    </font>
    <font>
      <b/>
      <sz val="12"/>
      <color theme="1"/>
      <name val="新細明體"/>
      <family val="2"/>
      <charset val="136"/>
      <scheme val="minor"/>
    </font>
    <font>
      <b/>
      <sz val="8"/>
      <color indexed="10"/>
      <name val="華康中黑體"/>
      <family val="2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theme="5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8"/>
      <color rgb="FFFF0000"/>
      <name val="華康中黑體"/>
      <family val="2"/>
    </font>
    <font>
      <b/>
      <sz val="8"/>
      <color rgb="FFFF0000"/>
      <name val="微軟正黑體"/>
      <family val="3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ck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ck">
        <color theme="2" tint="-0.749961851863155"/>
      </right>
      <top style="thin">
        <color theme="2" tint="-0.749961851863155"/>
      </top>
      <bottom/>
      <diagonal/>
    </border>
    <border>
      <left style="thick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/>
      <bottom style="thin">
        <color theme="2" tint="-0.749961851863155"/>
      </bottom>
      <diagonal/>
    </border>
    <border>
      <left style="thick">
        <color theme="2" tint="-0.749961851863155"/>
      </left>
      <right style="thin">
        <color theme="2" tint="-0.749961851863155"/>
      </right>
      <top style="double">
        <color theme="2" tint="-0.749961851863155"/>
      </top>
      <bottom style="double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double">
        <color theme="2" tint="-0.749961851863155"/>
      </top>
      <bottom style="double">
        <color theme="2" tint="-0.749961851863155"/>
      </bottom>
      <diagonal/>
    </border>
    <border>
      <left style="thick">
        <color theme="2" tint="-0.749961851863155"/>
      </left>
      <right style="thin">
        <color theme="2" tint="-0.749961851863155"/>
      </right>
      <top/>
      <bottom/>
      <diagonal/>
    </border>
    <border>
      <left style="thin">
        <color theme="2" tint="-0.749961851863155"/>
      </left>
      <right style="thick">
        <color theme="2" tint="-0.749961851863155"/>
      </right>
      <top/>
      <bottom/>
      <diagonal/>
    </border>
    <border>
      <left style="thick">
        <color theme="2" tint="-0.749961851863155"/>
      </left>
      <right style="thin">
        <color theme="2" tint="-0.749961851863155"/>
      </right>
      <top style="double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double">
        <color theme="2" tint="-0.749961851863155"/>
      </top>
      <bottom style="thick">
        <color theme="2" tint="-0.749961851863155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2" tint="-0.749961851863155"/>
      </left>
      <right style="thin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 style="thin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</borders>
  <cellStyleXfs count="3">
    <xf numFmtId="0" fontId="0" fillId="0" borderId="0"/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</cellStyleXfs>
  <cellXfs count="359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4" fillId="0" borderId="0" xfId="0" applyFont="1"/>
    <xf numFmtId="176" fontId="5" fillId="0" borderId="0" xfId="0" applyNumberFormat="1" applyFont="1" applyBorder="1" applyAlignment="1">
      <alignment horizontal="centerContinuous"/>
    </xf>
    <xf numFmtId="0" fontId="6" fillId="0" borderId="0" xfId="0" applyFont="1"/>
    <xf numFmtId="176" fontId="7" fillId="0" borderId="0" xfId="0" applyNumberFormat="1" applyFont="1" applyBorder="1" applyAlignment="1">
      <alignment horizontal="left"/>
    </xf>
    <xf numFmtId="177" fontId="6" fillId="0" borderId="0" xfId="0" applyNumberFormat="1" applyFont="1"/>
    <xf numFmtId="176" fontId="5" fillId="0" borderId="1" xfId="0" applyNumberFormat="1" applyFont="1" applyBorder="1" applyAlignment="1">
      <alignment horizontal="centerContinuous"/>
    </xf>
    <xf numFmtId="0" fontId="9" fillId="0" borderId="0" xfId="0" applyFont="1"/>
    <xf numFmtId="176" fontId="9" fillId="0" borderId="0" xfId="0" applyNumberFormat="1" applyFont="1"/>
    <xf numFmtId="0" fontId="10" fillId="0" borderId="0" xfId="0" applyFont="1"/>
    <xf numFmtId="176" fontId="7" fillId="0" borderId="0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12" fillId="0" borderId="2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center"/>
    </xf>
    <xf numFmtId="176" fontId="15" fillId="0" borderId="3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/>
    </xf>
    <xf numFmtId="176" fontId="9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0" fontId="9" fillId="0" borderId="0" xfId="0" applyFont="1" applyFill="1"/>
    <xf numFmtId="176" fontId="9" fillId="0" borderId="0" xfId="0" applyNumberFormat="1" applyFont="1" applyFill="1"/>
    <xf numFmtId="177" fontId="12" fillId="0" borderId="2" xfId="0" applyNumberFormat="1" applyFont="1" applyFill="1" applyBorder="1" applyAlignment="1">
      <alignment horizontal="distributed" vertical="center"/>
    </xf>
    <xf numFmtId="177" fontId="12" fillId="0" borderId="2" xfId="0" applyNumberFormat="1" applyFont="1" applyFill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/>
    </xf>
    <xf numFmtId="181" fontId="5" fillId="0" borderId="1" xfId="0" applyNumberFormat="1" applyFont="1" applyBorder="1" applyAlignment="1">
      <alignment horizontal="centerContinuous"/>
    </xf>
    <xf numFmtId="181" fontId="9" fillId="0" borderId="0" xfId="0" applyNumberFormat="1" applyFont="1"/>
    <xf numFmtId="181" fontId="10" fillId="0" borderId="0" xfId="0" applyNumberFormat="1" applyFont="1"/>
    <xf numFmtId="181" fontId="4" fillId="0" borderId="0" xfId="0" applyNumberFormat="1" applyFont="1"/>
    <xf numFmtId="0" fontId="44" fillId="0" borderId="0" xfId="0" applyFont="1"/>
    <xf numFmtId="0" fontId="45" fillId="0" borderId="0" xfId="0" applyFont="1" applyFill="1"/>
    <xf numFmtId="176" fontId="45" fillId="0" borderId="0" xfId="0" applyNumberFormat="1" applyFont="1" applyFill="1"/>
    <xf numFmtId="176" fontId="9" fillId="0" borderId="3" xfId="0" applyNumberFormat="1" applyFont="1" applyBorder="1"/>
    <xf numFmtId="176" fontId="9" fillId="4" borderId="3" xfId="0" applyNumberFormat="1" applyFont="1" applyFill="1" applyBorder="1"/>
    <xf numFmtId="176" fontId="46" fillId="0" borderId="2" xfId="0" applyNumberFormat="1" applyFont="1" applyBorder="1" applyAlignment="1">
      <alignment horizontal="center" vertical="center" wrapText="1"/>
    </xf>
    <xf numFmtId="176" fontId="46" fillId="4" borderId="2" xfId="0" applyNumberFormat="1" applyFont="1" applyFill="1" applyBorder="1" applyAlignment="1">
      <alignment horizontal="center" vertical="center" wrapText="1"/>
    </xf>
    <xf numFmtId="176" fontId="46" fillId="0" borderId="2" xfId="0" applyNumberFormat="1" applyFont="1" applyFill="1" applyBorder="1" applyAlignment="1">
      <alignment horizontal="center" vertical="center" wrapText="1"/>
    </xf>
    <xf numFmtId="176" fontId="47" fillId="0" borderId="2" xfId="0" applyNumberFormat="1" applyFont="1" applyFill="1" applyBorder="1"/>
    <xf numFmtId="176" fontId="47" fillId="0" borderId="4" xfId="0" applyNumberFormat="1" applyFont="1" applyFill="1" applyBorder="1"/>
    <xf numFmtId="176" fontId="47" fillId="0" borderId="3" xfId="0" applyNumberFormat="1" applyFont="1" applyFill="1" applyBorder="1"/>
    <xf numFmtId="176" fontId="9" fillId="0" borderId="3" xfId="0" applyNumberFormat="1" applyFont="1" applyFill="1" applyBorder="1" applyAlignment="1">
      <alignment horizontal="center"/>
    </xf>
    <xf numFmtId="176" fontId="8" fillId="0" borderId="3" xfId="0" applyNumberFormat="1" applyFont="1" applyFill="1" applyBorder="1" applyAlignment="1">
      <alignment horizontal="center"/>
    </xf>
    <xf numFmtId="181" fontId="46" fillId="0" borderId="5" xfId="0" applyNumberFormat="1" applyFont="1" applyBorder="1" applyAlignment="1">
      <alignment horizontal="center" vertical="center" wrapText="1"/>
    </xf>
    <xf numFmtId="181" fontId="9" fillId="0" borderId="6" xfId="0" applyNumberFormat="1" applyFont="1" applyBorder="1"/>
    <xf numFmtId="177" fontId="47" fillId="5" borderId="7" xfId="0" applyNumberFormat="1" applyFont="1" applyFill="1" applyBorder="1"/>
    <xf numFmtId="177" fontId="47" fillId="5" borderId="8" xfId="0" applyNumberFormat="1" applyFont="1" applyFill="1" applyBorder="1"/>
    <xf numFmtId="177" fontId="9" fillId="3" borderId="9" xfId="0" applyNumberFormat="1" applyFont="1" applyFill="1" applyBorder="1"/>
    <xf numFmtId="177" fontId="9" fillId="3" borderId="10" xfId="0" applyNumberFormat="1" applyFont="1" applyFill="1" applyBorder="1"/>
    <xf numFmtId="177" fontId="9" fillId="3" borderId="49" xfId="0" applyNumberFormat="1" applyFont="1" applyFill="1" applyBorder="1"/>
    <xf numFmtId="177" fontId="9" fillId="3" borderId="11" xfId="0" applyNumberFormat="1" applyFont="1" applyFill="1" applyBorder="1"/>
    <xf numFmtId="177" fontId="47" fillId="3" borderId="9" xfId="0" applyNumberFormat="1" applyFont="1" applyFill="1" applyBorder="1"/>
    <xf numFmtId="176" fontId="46" fillId="5" borderId="2" xfId="0" applyNumberFormat="1" applyFont="1" applyFill="1" applyBorder="1" applyAlignment="1">
      <alignment horizontal="center" vertical="center" wrapText="1"/>
    </xf>
    <xf numFmtId="177" fontId="47" fillId="5" borderId="2" xfId="0" applyNumberFormat="1" applyFont="1" applyFill="1" applyBorder="1"/>
    <xf numFmtId="177" fontId="47" fillId="5" borderId="3" xfId="0" applyNumberFormat="1" applyFont="1" applyFill="1" applyBorder="1"/>
    <xf numFmtId="177" fontId="47" fillId="5" borderId="4" xfId="0" applyNumberFormat="1" applyFont="1" applyFill="1" applyBorder="1"/>
    <xf numFmtId="176" fontId="46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Border="1"/>
    <xf numFmtId="177" fontId="9" fillId="0" borderId="1" xfId="0" applyNumberFormat="1" applyFont="1" applyBorder="1"/>
    <xf numFmtId="177" fontId="9" fillId="0" borderId="13" xfId="0" applyNumberFormat="1" applyFont="1" applyBorder="1"/>
    <xf numFmtId="177" fontId="9" fillId="4" borderId="1" xfId="0" applyNumberFormat="1" applyFont="1" applyFill="1" applyBorder="1"/>
    <xf numFmtId="176" fontId="46" fillId="6" borderId="14" xfId="0" applyNumberFormat="1" applyFont="1" applyFill="1" applyBorder="1" applyAlignment="1">
      <alignment horizontal="center" vertical="center" wrapText="1"/>
    </xf>
    <xf numFmtId="177" fontId="9" fillId="6" borderId="15" xfId="0" applyNumberFormat="1" applyFont="1" applyFill="1" applyBorder="1"/>
    <xf numFmtId="177" fontId="9" fillId="6" borderId="7" xfId="0" applyNumberFormat="1" applyFont="1" applyFill="1" applyBorder="1"/>
    <xf numFmtId="176" fontId="9" fillId="0" borderId="2" xfId="0" applyNumberFormat="1" applyFont="1" applyBorder="1" applyAlignment="1">
      <alignment horizontal="right"/>
    </xf>
    <xf numFmtId="176" fontId="9" fillId="4" borderId="2" xfId="0" applyNumberFormat="1" applyFont="1" applyFill="1" applyBorder="1" applyAlignment="1">
      <alignment horizontal="right"/>
    </xf>
    <xf numFmtId="176" fontId="47" fillId="0" borderId="2" xfId="0" applyNumberFormat="1" applyFont="1" applyFill="1" applyBorder="1" applyAlignment="1">
      <alignment horizontal="right"/>
    </xf>
    <xf numFmtId="181" fontId="9" fillId="0" borderId="5" xfId="0" applyNumberFormat="1" applyFont="1" applyBorder="1" applyAlignment="1">
      <alignment horizontal="right"/>
    </xf>
    <xf numFmtId="177" fontId="47" fillId="5" borderId="2" xfId="0" applyNumberFormat="1" applyFont="1" applyFill="1" applyBorder="1" applyAlignment="1">
      <alignment horizontal="right"/>
    </xf>
    <xf numFmtId="177" fontId="9" fillId="0" borderId="12" xfId="0" applyNumberFormat="1" applyFont="1" applyBorder="1" applyAlignment="1">
      <alignment horizontal="right"/>
    </xf>
    <xf numFmtId="177" fontId="9" fillId="6" borderId="15" xfId="0" applyNumberFormat="1" applyFont="1" applyFill="1" applyBorder="1" applyAlignment="1">
      <alignment horizontal="right"/>
    </xf>
    <xf numFmtId="177" fontId="9" fillId="4" borderId="12" xfId="0" applyNumberFormat="1" applyFont="1" applyFill="1" applyBorder="1" applyAlignment="1">
      <alignment horizontal="right"/>
    </xf>
    <xf numFmtId="177" fontId="47" fillId="5" borderId="15" xfId="0" applyNumberFormat="1" applyFont="1" applyFill="1" applyBorder="1" applyAlignment="1">
      <alignment horizontal="right"/>
    </xf>
    <xf numFmtId="176" fontId="9" fillId="0" borderId="16" xfId="0" applyNumberFormat="1" applyFont="1" applyBorder="1" applyAlignment="1">
      <alignment horizontal="right"/>
    </xf>
    <xf numFmtId="176" fontId="9" fillId="4" borderId="16" xfId="0" applyNumberFormat="1" applyFont="1" applyFill="1" applyBorder="1" applyAlignment="1">
      <alignment horizontal="right"/>
    </xf>
    <xf numFmtId="176" fontId="47" fillId="0" borderId="16" xfId="0" applyNumberFormat="1" applyFont="1" applyFill="1" applyBorder="1" applyAlignment="1">
      <alignment horizontal="right"/>
    </xf>
    <xf numFmtId="181" fontId="9" fillId="0" borderId="17" xfId="0" applyNumberFormat="1" applyFont="1" applyBorder="1" applyAlignment="1">
      <alignment horizontal="right"/>
    </xf>
    <xf numFmtId="177" fontId="47" fillId="5" borderId="16" xfId="0" applyNumberFormat="1" applyFont="1" applyFill="1" applyBorder="1" applyAlignment="1">
      <alignment horizontal="right"/>
    </xf>
    <xf numFmtId="177" fontId="9" fillId="0" borderId="18" xfId="0" applyNumberFormat="1" applyFont="1" applyBorder="1" applyAlignment="1">
      <alignment horizontal="right"/>
    </xf>
    <xf numFmtId="177" fontId="9" fillId="6" borderId="19" xfId="0" applyNumberFormat="1" applyFont="1" applyFill="1" applyBorder="1" applyAlignment="1">
      <alignment horizontal="right"/>
    </xf>
    <xf numFmtId="180" fontId="9" fillId="0" borderId="16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180" fontId="9" fillId="0" borderId="21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right"/>
    </xf>
    <xf numFmtId="176" fontId="9" fillId="4" borderId="21" xfId="0" applyNumberFormat="1" applyFont="1" applyFill="1" applyBorder="1" applyAlignment="1">
      <alignment horizontal="right"/>
    </xf>
    <xf numFmtId="176" fontId="47" fillId="0" borderId="21" xfId="0" applyNumberFormat="1" applyFont="1" applyFill="1" applyBorder="1" applyAlignment="1">
      <alignment horizontal="right"/>
    </xf>
    <xf numFmtId="177" fontId="47" fillId="5" borderId="21" xfId="0" applyNumberFormat="1" applyFont="1" applyFill="1" applyBorder="1" applyAlignment="1">
      <alignment horizontal="right"/>
    </xf>
    <xf numFmtId="176" fontId="47" fillId="0" borderId="2" xfId="0" applyNumberFormat="1" applyFont="1" applyFill="1" applyBorder="1" applyAlignment="1">
      <alignment horizontal="center"/>
    </xf>
    <xf numFmtId="177" fontId="48" fillId="0" borderId="2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/>
    </xf>
    <xf numFmtId="176" fontId="8" fillId="0" borderId="4" xfId="0" applyNumberFormat="1" applyFont="1" applyFill="1" applyBorder="1" applyAlignment="1">
      <alignment horizontal="center"/>
    </xf>
    <xf numFmtId="176" fontId="15" fillId="0" borderId="2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right"/>
    </xf>
    <xf numFmtId="49" fontId="24" fillId="0" borderId="0" xfId="0" applyNumberFormat="1" applyFont="1"/>
    <xf numFmtId="176" fontId="9" fillId="0" borderId="16" xfId="0" applyNumberFormat="1" applyFont="1" applyBorder="1" applyAlignment="1">
      <alignment horizontal="center"/>
    </xf>
    <xf numFmtId="177" fontId="12" fillId="0" borderId="16" xfId="0" applyNumberFormat="1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/>
    </xf>
    <xf numFmtId="176" fontId="9" fillId="4" borderId="4" xfId="0" applyNumberFormat="1" applyFont="1" applyFill="1" applyBorder="1" applyAlignment="1">
      <alignment horizontal="right"/>
    </xf>
    <xf numFmtId="176" fontId="47" fillId="0" borderId="16" xfId="0" applyNumberFormat="1" applyFont="1" applyBorder="1" applyAlignment="1">
      <alignment horizontal="center"/>
    </xf>
    <xf numFmtId="177" fontId="48" fillId="0" borderId="16" xfId="0" applyNumberFormat="1" applyFont="1" applyBorder="1" applyAlignment="1">
      <alignment horizontal="distributed" vertical="center"/>
    </xf>
    <xf numFmtId="181" fontId="9" fillId="0" borderId="2" xfId="0" applyNumberFormat="1" applyFont="1" applyBorder="1" applyAlignment="1">
      <alignment horizontal="right"/>
    </xf>
    <xf numFmtId="177" fontId="9" fillId="6" borderId="14" xfId="0" applyNumberFormat="1" applyFont="1" applyFill="1" applyBorder="1"/>
    <xf numFmtId="0" fontId="49" fillId="0" borderId="0" xfId="0" applyFont="1"/>
    <xf numFmtId="177" fontId="9" fillId="4" borderId="22" xfId="0" applyNumberFormat="1" applyFont="1" applyFill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0" fillId="0" borderId="0" xfId="0" applyFont="1"/>
    <xf numFmtId="10" fontId="50" fillId="0" borderId="0" xfId="0" applyNumberFormat="1" applyFont="1"/>
    <xf numFmtId="0" fontId="13" fillId="0" borderId="9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32" fillId="0" borderId="24" xfId="0" applyFont="1" applyBorder="1" applyAlignment="1">
      <alignment horizontal="center" vertical="center"/>
    </xf>
    <xf numFmtId="179" fontId="32" fillId="0" borderId="2" xfId="0" applyNumberFormat="1" applyFont="1" applyBorder="1" applyAlignment="1">
      <alignment vertical="center"/>
    </xf>
    <xf numFmtId="179" fontId="32" fillId="0" borderId="9" xfId="0" applyNumberFormat="1" applyFont="1" applyBorder="1" applyAlignment="1">
      <alignment vertical="center"/>
    </xf>
    <xf numFmtId="0" fontId="33" fillId="0" borderId="0" xfId="0" applyFont="1"/>
    <xf numFmtId="0" fontId="32" fillId="0" borderId="25" xfId="0" applyFont="1" applyBorder="1" applyAlignment="1">
      <alignment horizontal="center" vertical="center"/>
    </xf>
    <xf numFmtId="179" fontId="32" fillId="0" borderId="26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horizontal="distributed" vertical="center"/>
    </xf>
    <xf numFmtId="0" fontId="32" fillId="0" borderId="27" xfId="0" applyFont="1" applyBorder="1" applyAlignment="1">
      <alignment horizontal="center" vertical="center"/>
    </xf>
    <xf numFmtId="0" fontId="34" fillId="0" borderId="0" xfId="0" applyFont="1" applyAlignment="1"/>
    <xf numFmtId="0" fontId="35" fillId="0" borderId="0" xfId="0" applyFont="1" applyAlignment="1"/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179" fontId="32" fillId="7" borderId="2" xfId="0" applyNumberFormat="1" applyFont="1" applyFill="1" applyBorder="1" applyAlignment="1">
      <alignment vertical="center"/>
    </xf>
    <xf numFmtId="179" fontId="32" fillId="7" borderId="23" xfId="0" applyNumberFormat="1" applyFont="1" applyFill="1" applyBorder="1" applyAlignment="1">
      <alignment vertical="center"/>
    </xf>
    <xf numFmtId="0" fontId="50" fillId="0" borderId="0" xfId="0" applyNumberFormat="1" applyFont="1"/>
    <xf numFmtId="0" fontId="3" fillId="0" borderId="0" xfId="0" applyFont="1" applyAlignment="1">
      <alignment horizontal="right"/>
    </xf>
    <xf numFmtId="10" fontId="9" fillId="0" borderId="0" xfId="0" applyNumberFormat="1" applyFont="1" applyAlignment="1">
      <alignment horizontal="left"/>
    </xf>
    <xf numFmtId="0" fontId="13" fillId="0" borderId="3" xfId="0" applyFont="1" applyBorder="1" applyAlignment="1">
      <alignment horizontal="distributed"/>
    </xf>
    <xf numFmtId="176" fontId="47" fillId="0" borderId="4" xfId="0" applyNumberFormat="1" applyFont="1" applyBorder="1" applyAlignment="1">
      <alignment horizontal="right"/>
    </xf>
    <xf numFmtId="181" fontId="47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distributed"/>
    </xf>
    <xf numFmtId="176" fontId="46" fillId="4" borderId="15" xfId="0" applyNumberFormat="1" applyFont="1" applyFill="1" applyBorder="1" applyAlignment="1">
      <alignment horizontal="center" vertical="center" wrapText="1"/>
    </xf>
    <xf numFmtId="177" fontId="46" fillId="5" borderId="14" xfId="0" applyNumberFormat="1" applyFont="1" applyFill="1" applyBorder="1" applyAlignment="1">
      <alignment horizontal="center" vertical="center" wrapText="1"/>
    </xf>
    <xf numFmtId="177" fontId="47" fillId="5" borderId="8" xfId="0" applyNumberFormat="1" applyFont="1" applyFill="1" applyBorder="1" applyAlignment="1">
      <alignment horizontal="right"/>
    </xf>
    <xf numFmtId="177" fontId="9" fillId="4" borderId="22" xfId="0" applyNumberFormat="1" applyFont="1" applyFill="1" applyBorder="1" applyAlignment="1">
      <alignment horizontal="right"/>
    </xf>
    <xf numFmtId="177" fontId="47" fillId="5" borderId="7" xfId="0" applyNumberFormat="1" applyFont="1" applyFill="1" applyBorder="1" applyAlignment="1">
      <alignment horizontal="right"/>
    </xf>
    <xf numFmtId="10" fontId="45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178" fontId="45" fillId="0" borderId="0" xfId="0" applyNumberFormat="1" applyFont="1" applyAlignment="1">
      <alignment horizontal="left"/>
    </xf>
    <xf numFmtId="176" fontId="47" fillId="0" borderId="2" xfId="0" applyNumberFormat="1" applyFont="1" applyBorder="1" applyAlignment="1">
      <alignment horizontal="center"/>
    </xf>
    <xf numFmtId="177" fontId="48" fillId="0" borderId="2" xfId="0" applyNumberFormat="1" applyFont="1" applyBorder="1" applyAlignment="1">
      <alignment horizontal="distributed" vertical="center"/>
    </xf>
    <xf numFmtId="177" fontId="9" fillId="0" borderId="28" xfId="0" applyNumberFormat="1" applyFont="1" applyBorder="1" applyAlignment="1">
      <alignment horizontal="right"/>
    </xf>
    <xf numFmtId="177" fontId="9" fillId="0" borderId="5" xfId="0" applyNumberFormat="1" applyFont="1" applyBorder="1" applyAlignment="1">
      <alignment horizontal="right"/>
    </xf>
    <xf numFmtId="177" fontId="9" fillId="0" borderId="5" xfId="0" applyNumberFormat="1" applyFont="1" applyBorder="1"/>
    <xf numFmtId="177" fontId="9" fillId="6" borderId="14" xfId="0" applyNumberFormat="1" applyFont="1" applyFill="1" applyBorder="1" applyAlignment="1">
      <alignment horizontal="right"/>
    </xf>
    <xf numFmtId="177" fontId="9" fillId="4" borderId="29" xfId="0" applyNumberFormat="1" applyFont="1" applyFill="1" applyBorder="1" applyAlignment="1">
      <alignment horizontal="right"/>
    </xf>
    <xf numFmtId="176" fontId="47" fillId="0" borderId="3" xfId="0" applyNumberFormat="1" applyFont="1" applyBorder="1" applyAlignment="1">
      <alignment horizontal="right"/>
    </xf>
    <xf numFmtId="181" fontId="47" fillId="0" borderId="3" xfId="0" applyNumberFormat="1" applyFont="1" applyBorder="1" applyAlignment="1">
      <alignment horizontal="right"/>
    </xf>
    <xf numFmtId="177" fontId="9" fillId="6" borderId="8" xfId="0" applyNumberFormat="1" applyFont="1" applyFill="1" applyBorder="1"/>
    <xf numFmtId="176" fontId="9" fillId="0" borderId="3" xfId="0" applyNumberFormat="1" applyFont="1" applyBorder="1" applyAlignment="1">
      <alignment horizontal="center"/>
    </xf>
    <xf numFmtId="176" fontId="8" fillId="0" borderId="3" xfId="0" applyNumberFormat="1" applyFont="1" applyBorder="1" applyAlignment="1">
      <alignment horizontal="center"/>
    </xf>
    <xf numFmtId="176" fontId="9" fillId="0" borderId="4" xfId="0" applyNumberFormat="1" applyFont="1" applyBorder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176" fontId="9" fillId="0" borderId="30" xfId="0" applyNumberFormat="1" applyFont="1" applyBorder="1"/>
    <xf numFmtId="176" fontId="9" fillId="4" borderId="30" xfId="0" applyNumberFormat="1" applyFont="1" applyFill="1" applyBorder="1"/>
    <xf numFmtId="176" fontId="47" fillId="0" borderId="30" xfId="0" applyNumberFormat="1" applyFont="1" applyFill="1" applyBorder="1"/>
    <xf numFmtId="177" fontId="47" fillId="5" borderId="30" xfId="0" applyNumberFormat="1" applyFont="1" applyFill="1" applyBorder="1"/>
    <xf numFmtId="177" fontId="9" fillId="0" borderId="31" xfId="0" applyNumberFormat="1" applyFont="1" applyBorder="1"/>
    <xf numFmtId="177" fontId="9" fillId="4" borderId="31" xfId="0" applyNumberFormat="1" applyFont="1" applyFill="1" applyBorder="1"/>
    <xf numFmtId="177" fontId="47" fillId="5" borderId="32" xfId="0" applyNumberFormat="1" applyFont="1" applyFill="1" applyBorder="1"/>
    <xf numFmtId="181" fontId="47" fillId="0" borderId="21" xfId="0" applyNumberFormat="1" applyFont="1" applyBorder="1" applyAlignment="1">
      <alignment horizontal="right"/>
    </xf>
    <xf numFmtId="181" fontId="47" fillId="0" borderId="2" xfId="0" applyNumberFormat="1" applyFont="1" applyBorder="1" applyAlignment="1">
      <alignment horizontal="right"/>
    </xf>
    <xf numFmtId="181" fontId="9" fillId="0" borderId="2" xfId="0" applyNumberFormat="1" applyFont="1" applyBorder="1"/>
    <xf numFmtId="0" fontId="13" fillId="0" borderId="21" xfId="0" applyFont="1" applyBorder="1" applyAlignment="1">
      <alignment horizontal="distributed"/>
    </xf>
    <xf numFmtId="176" fontId="47" fillId="4" borderId="16" xfId="0" applyNumberFormat="1" applyFont="1" applyFill="1" applyBorder="1" applyAlignment="1">
      <alignment horizontal="right"/>
    </xf>
    <xf numFmtId="176" fontId="47" fillId="0" borderId="16" xfId="0" applyNumberFormat="1" applyFont="1" applyFill="1" applyBorder="1"/>
    <xf numFmtId="177" fontId="47" fillId="5" borderId="16" xfId="0" applyNumberFormat="1" applyFont="1" applyFill="1" applyBorder="1"/>
    <xf numFmtId="177" fontId="47" fillId="0" borderId="17" xfId="0" applyNumberFormat="1" applyFont="1" applyBorder="1"/>
    <xf numFmtId="177" fontId="47" fillId="6" borderId="19" xfId="0" applyNumberFormat="1" applyFont="1" applyFill="1" applyBorder="1"/>
    <xf numFmtId="177" fontId="47" fillId="5" borderId="19" xfId="0" applyNumberFormat="1" applyFont="1" applyFill="1" applyBorder="1"/>
    <xf numFmtId="177" fontId="9" fillId="3" borderId="0" xfId="0" applyNumberFormat="1" applyFont="1" applyFill="1" applyBorder="1"/>
    <xf numFmtId="176" fontId="9" fillId="0" borderId="2" xfId="0" applyNumberFormat="1" applyFont="1" applyBorder="1"/>
    <xf numFmtId="176" fontId="9" fillId="4" borderId="2" xfId="0" applyNumberFormat="1" applyFont="1" applyFill="1" applyBorder="1"/>
    <xf numFmtId="177" fontId="9" fillId="4" borderId="12" xfId="0" applyNumberFormat="1" applyFont="1" applyFill="1" applyBorder="1"/>
    <xf numFmtId="177" fontId="47" fillId="5" borderId="15" xfId="0" applyNumberFormat="1" applyFont="1" applyFill="1" applyBorder="1"/>
    <xf numFmtId="181" fontId="9" fillId="0" borderId="33" xfId="0" applyNumberFormat="1" applyFont="1" applyBorder="1" applyAlignment="1">
      <alignment horizontal="right"/>
    </xf>
    <xf numFmtId="176" fontId="47" fillId="0" borderId="20" xfId="0" applyNumberFormat="1" applyFont="1" applyBorder="1" applyAlignment="1">
      <alignment horizontal="center"/>
    </xf>
    <xf numFmtId="177" fontId="48" fillId="0" borderId="20" xfId="0" applyNumberFormat="1" applyFont="1" applyBorder="1" applyAlignment="1">
      <alignment horizontal="distributed" vertical="center"/>
    </xf>
    <xf numFmtId="176" fontId="47" fillId="0" borderId="20" xfId="0" applyNumberFormat="1" applyFont="1" applyBorder="1" applyAlignment="1">
      <alignment horizontal="right"/>
    </xf>
    <xf numFmtId="176" fontId="47" fillId="0" borderId="2" xfId="0" applyNumberFormat="1" applyFont="1" applyBorder="1" applyAlignment="1">
      <alignment horizontal="right"/>
    </xf>
    <xf numFmtId="176" fontId="9" fillId="0" borderId="4" xfId="0" applyNumberFormat="1" applyFont="1" applyBorder="1"/>
    <xf numFmtId="176" fontId="45" fillId="0" borderId="3" xfId="0" applyNumberFormat="1" applyFont="1" applyBorder="1" applyAlignment="1">
      <alignment horizontal="right"/>
    </xf>
    <xf numFmtId="181" fontId="45" fillId="0" borderId="3" xfId="0" applyNumberFormat="1" applyFont="1" applyBorder="1" applyAlignment="1">
      <alignment horizontal="right"/>
    </xf>
    <xf numFmtId="177" fontId="45" fillId="4" borderId="1" xfId="0" applyNumberFormat="1" applyFont="1" applyFill="1" applyBorder="1"/>
    <xf numFmtId="177" fontId="45" fillId="5" borderId="8" xfId="0" applyNumberFormat="1" applyFont="1" applyFill="1" applyBorder="1"/>
    <xf numFmtId="176" fontId="9" fillId="0" borderId="21" xfId="0" applyNumberFormat="1" applyFont="1" applyBorder="1" applyAlignment="1">
      <alignment horizontal="center"/>
    </xf>
    <xf numFmtId="176" fontId="47" fillId="0" borderId="16" xfId="0" applyNumberFormat="1" applyFont="1" applyBorder="1" applyAlignment="1">
      <alignment horizontal="right"/>
    </xf>
    <xf numFmtId="181" fontId="47" fillId="0" borderId="16" xfId="0" applyNumberFormat="1" applyFont="1" applyBorder="1" applyAlignment="1">
      <alignment horizontal="right"/>
    </xf>
    <xf numFmtId="177" fontId="47" fillId="0" borderId="18" xfId="0" applyNumberFormat="1" applyFont="1" applyBorder="1"/>
    <xf numFmtId="177" fontId="9" fillId="4" borderId="18" xfId="0" applyNumberFormat="1" applyFont="1" applyFill="1" applyBorder="1" applyAlignment="1">
      <alignment horizontal="right"/>
    </xf>
    <xf numFmtId="177" fontId="45" fillId="0" borderId="21" xfId="0" applyNumberFormat="1" applyFont="1" applyBorder="1" applyAlignment="1">
      <alignment horizontal="distributed" vertical="center"/>
    </xf>
    <xf numFmtId="176" fontId="45" fillId="0" borderId="21" xfId="0" applyNumberFormat="1" applyFont="1" applyBorder="1" applyAlignment="1">
      <alignment horizontal="right"/>
    </xf>
    <xf numFmtId="176" fontId="45" fillId="4" borderId="21" xfId="0" applyNumberFormat="1" applyFont="1" applyFill="1" applyBorder="1" applyAlignment="1">
      <alignment horizontal="right"/>
    </xf>
    <xf numFmtId="176" fontId="45" fillId="0" borderId="21" xfId="0" applyNumberFormat="1" applyFont="1" applyFill="1" applyBorder="1"/>
    <xf numFmtId="181" fontId="45" fillId="0" borderId="21" xfId="0" applyNumberFormat="1" applyFont="1" applyBorder="1" applyAlignment="1">
      <alignment horizontal="right"/>
    </xf>
    <xf numFmtId="177" fontId="45" fillId="5" borderId="21" xfId="0" applyNumberFormat="1" applyFont="1" applyFill="1" applyBorder="1"/>
    <xf numFmtId="177" fontId="45" fillId="0" borderId="29" xfId="0" applyNumberFormat="1" applyFont="1" applyBorder="1"/>
    <xf numFmtId="177" fontId="45" fillId="6" borderId="14" xfId="0" applyNumberFormat="1" applyFont="1" applyFill="1" applyBorder="1"/>
    <xf numFmtId="177" fontId="45" fillId="4" borderId="29" xfId="0" applyNumberFormat="1" applyFont="1" applyFill="1" applyBorder="1"/>
    <xf numFmtId="177" fontId="45" fillId="5" borderId="14" xfId="0" applyNumberFormat="1" applyFont="1" applyFill="1" applyBorder="1"/>
    <xf numFmtId="177" fontId="45" fillId="0" borderId="3" xfId="0" applyNumberFormat="1" applyFont="1" applyBorder="1" applyAlignment="1">
      <alignment horizontal="distributed" vertical="center"/>
    </xf>
    <xf numFmtId="176" fontId="45" fillId="4" borderId="3" xfId="0" applyNumberFormat="1" applyFont="1" applyFill="1" applyBorder="1" applyAlignment="1">
      <alignment horizontal="right"/>
    </xf>
    <xf numFmtId="176" fontId="45" fillId="0" borderId="3" xfId="0" applyNumberFormat="1" applyFont="1" applyFill="1" applyBorder="1"/>
    <xf numFmtId="177" fontId="45" fillId="5" borderId="3" xfId="0" applyNumberFormat="1" applyFont="1" applyFill="1" applyBorder="1"/>
    <xf numFmtId="177" fontId="45" fillId="0" borderId="1" xfId="0" applyNumberFormat="1" applyFont="1" applyBorder="1"/>
    <xf numFmtId="177" fontId="45" fillId="6" borderId="8" xfId="0" applyNumberFormat="1" applyFont="1" applyFill="1" applyBorder="1"/>
    <xf numFmtId="177" fontId="8" fillId="0" borderId="4" xfId="0" applyNumberFormat="1" applyFont="1" applyBorder="1" applyAlignment="1">
      <alignment horizontal="distributed" vertical="center"/>
    </xf>
    <xf numFmtId="176" fontId="9" fillId="0" borderId="4" xfId="0" applyNumberFormat="1" applyFont="1" applyFill="1" applyBorder="1"/>
    <xf numFmtId="181" fontId="9" fillId="0" borderId="4" xfId="0" applyNumberFormat="1" applyFont="1" applyBorder="1" applyAlignment="1">
      <alignment horizontal="right"/>
    </xf>
    <xf numFmtId="177" fontId="9" fillId="5" borderId="4" xfId="0" applyNumberFormat="1" applyFont="1" applyFill="1" applyBorder="1"/>
    <xf numFmtId="0" fontId="13" fillId="0" borderId="16" xfId="0" applyFont="1" applyBorder="1" applyAlignment="1">
      <alignment horizontal="distributed"/>
    </xf>
    <xf numFmtId="176" fontId="8" fillId="0" borderId="16" xfId="0" applyNumberFormat="1" applyFont="1" applyBorder="1" applyAlignment="1">
      <alignment horizontal="center"/>
    </xf>
    <xf numFmtId="176" fontId="9" fillId="0" borderId="20" xfId="0" applyNumberFormat="1" applyFont="1" applyBorder="1"/>
    <xf numFmtId="176" fontId="9" fillId="4" borderId="20" xfId="0" applyNumberFormat="1" applyFont="1" applyFill="1" applyBorder="1"/>
    <xf numFmtId="176" fontId="47" fillId="0" borderId="20" xfId="0" applyNumberFormat="1" applyFont="1" applyFill="1" applyBorder="1"/>
    <xf numFmtId="177" fontId="47" fillId="5" borderId="20" xfId="0" applyNumberFormat="1" applyFont="1" applyFill="1" applyBorder="1"/>
    <xf numFmtId="177" fontId="9" fillId="0" borderId="0" xfId="0" applyNumberFormat="1" applyFont="1" applyBorder="1"/>
    <xf numFmtId="177" fontId="9" fillId="6" borderId="34" xfId="0" applyNumberFormat="1" applyFont="1" applyFill="1" applyBorder="1"/>
    <xf numFmtId="177" fontId="9" fillId="4" borderId="0" xfId="0" applyNumberFormat="1" applyFont="1" applyFill="1" applyBorder="1"/>
    <xf numFmtId="177" fontId="47" fillId="5" borderId="34" xfId="0" applyNumberFormat="1" applyFont="1" applyFill="1" applyBorder="1"/>
    <xf numFmtId="181" fontId="9" fillId="0" borderId="3" xfId="0" applyNumberFormat="1" applyFont="1" applyBorder="1"/>
    <xf numFmtId="176" fontId="8" fillId="0" borderId="21" xfId="0" applyNumberFormat="1" applyFont="1" applyBorder="1" applyAlignment="1">
      <alignment horizontal="center"/>
    </xf>
    <xf numFmtId="176" fontId="9" fillId="0" borderId="21" xfId="0" applyNumberFormat="1" applyFont="1" applyBorder="1"/>
    <xf numFmtId="176" fontId="9" fillId="4" borderId="21" xfId="0" applyNumberFormat="1" applyFont="1" applyFill="1" applyBorder="1"/>
    <xf numFmtId="176" fontId="47" fillId="0" borderId="21" xfId="0" applyNumberFormat="1" applyFont="1" applyFill="1" applyBorder="1"/>
    <xf numFmtId="181" fontId="9" fillId="0" borderId="28" xfId="0" applyNumberFormat="1" applyFont="1" applyBorder="1"/>
    <xf numFmtId="177" fontId="47" fillId="5" borderId="21" xfId="0" applyNumberFormat="1" applyFont="1" applyFill="1" applyBorder="1"/>
    <xf numFmtId="177" fontId="9" fillId="0" borderId="29" xfId="0" applyNumberFormat="1" applyFont="1" applyBorder="1"/>
    <xf numFmtId="177" fontId="9" fillId="4" borderId="29" xfId="0" applyNumberFormat="1" applyFont="1" applyFill="1" applyBorder="1"/>
    <xf numFmtId="177" fontId="47" fillId="5" borderId="14" xfId="0" applyNumberFormat="1" applyFont="1" applyFill="1" applyBorder="1"/>
    <xf numFmtId="49" fontId="40" fillId="0" borderId="0" xfId="0" applyNumberFormat="1" applyFont="1"/>
    <xf numFmtId="176" fontId="11" fillId="0" borderId="0" xfId="0" applyNumberFormat="1" applyFont="1" applyBorder="1" applyAlignment="1">
      <alignment horizontal="center"/>
    </xf>
    <xf numFmtId="180" fontId="9" fillId="0" borderId="3" xfId="0" applyNumberFormat="1" applyFont="1" applyBorder="1" applyAlignment="1">
      <alignment horizontal="center" vertical="center"/>
    </xf>
    <xf numFmtId="180" fontId="9" fillId="0" borderId="20" xfId="0" applyNumberFormat="1" applyFont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right"/>
    </xf>
    <xf numFmtId="0" fontId="60" fillId="0" borderId="0" xfId="0" applyFont="1"/>
    <xf numFmtId="0" fontId="60" fillId="0" borderId="0" xfId="0" applyFont="1" applyAlignment="1">
      <alignment horizontal="center"/>
    </xf>
    <xf numFmtId="0" fontId="62" fillId="0" borderId="0" xfId="0" applyFont="1"/>
    <xf numFmtId="10" fontId="60" fillId="0" borderId="0" xfId="0" applyNumberFormat="1" applyFont="1"/>
    <xf numFmtId="0" fontId="60" fillId="0" borderId="0" xfId="0" applyFont="1" applyAlignment="1">
      <alignment horizontal="center" vertical="center"/>
    </xf>
    <xf numFmtId="176" fontId="16" fillId="2" borderId="3" xfId="0" applyNumberFormat="1" applyFont="1" applyFill="1" applyBorder="1" applyAlignment="1">
      <alignment horizontal="right" vertical="center" shrinkToFit="1"/>
    </xf>
    <xf numFmtId="176" fontId="16" fillId="2" borderId="20" xfId="0" applyNumberFormat="1" applyFont="1" applyFill="1" applyBorder="1" applyAlignment="1">
      <alignment horizontal="right" vertical="center" shrinkToFit="1"/>
    </xf>
    <xf numFmtId="176" fontId="16" fillId="2" borderId="21" xfId="0" applyNumberFormat="1" applyFont="1" applyFill="1" applyBorder="1" applyAlignment="1">
      <alignment horizontal="right" vertical="center" shrinkToFit="1"/>
    </xf>
    <xf numFmtId="176" fontId="16" fillId="2" borderId="30" xfId="0" applyNumberFormat="1" applyFont="1" applyFill="1" applyBorder="1" applyAlignment="1">
      <alignment horizontal="right" vertical="center" shrinkToFit="1"/>
    </xf>
    <xf numFmtId="176" fontId="16" fillId="2" borderId="4" xfId="0" applyNumberFormat="1" applyFont="1" applyFill="1" applyBorder="1" applyAlignment="1">
      <alignment horizontal="right" vertical="center" shrinkToFit="1"/>
    </xf>
    <xf numFmtId="49" fontId="66" fillId="0" borderId="0" xfId="0" applyNumberFormat="1" applyFont="1"/>
    <xf numFmtId="0" fontId="58" fillId="0" borderId="0" xfId="0" applyFont="1" applyBorder="1"/>
    <xf numFmtId="0" fontId="60" fillId="0" borderId="0" xfId="0" applyFont="1" applyBorder="1"/>
    <xf numFmtId="0" fontId="61" fillId="0" borderId="0" xfId="0" applyFont="1" applyBorder="1"/>
    <xf numFmtId="0" fontId="64" fillId="0" borderId="0" xfId="0" applyFont="1" applyBorder="1"/>
    <xf numFmtId="0" fontId="67" fillId="9" borderId="54" xfId="1" applyFont="1" applyBorder="1" applyAlignment="1">
      <alignment horizontal="right" vertical="center"/>
    </xf>
    <xf numFmtId="0" fontId="67" fillId="9" borderId="60" xfId="1" applyFont="1" applyBorder="1" applyAlignment="1">
      <alignment horizontal="right" vertical="center"/>
    </xf>
    <xf numFmtId="0" fontId="60" fillId="0" borderId="0" xfId="0" applyFont="1" applyAlignment="1">
      <alignment horizontal="right"/>
    </xf>
    <xf numFmtId="0" fontId="62" fillId="0" borderId="53" xfId="0" applyFont="1" applyBorder="1" applyAlignment="1">
      <alignment vertical="center"/>
    </xf>
    <xf numFmtId="180" fontId="62" fillId="0" borderId="55" xfId="0" applyNumberFormat="1" applyFont="1" applyBorder="1" applyAlignment="1">
      <alignment vertical="center"/>
    </xf>
    <xf numFmtId="180" fontId="65" fillId="10" borderId="59" xfId="2" applyNumberFormat="1" applyFont="1" applyBorder="1" applyAlignment="1">
      <alignment vertical="center"/>
    </xf>
    <xf numFmtId="180" fontId="68" fillId="0" borderId="61" xfId="0" applyNumberFormat="1" applyFont="1" applyBorder="1" applyAlignment="1">
      <alignment vertical="center"/>
    </xf>
    <xf numFmtId="180" fontId="62" fillId="0" borderId="57" xfId="0" applyNumberFormat="1" applyFont="1" applyBorder="1" applyAlignment="1">
      <alignment vertical="center"/>
    </xf>
    <xf numFmtId="180" fontId="65" fillId="10" borderId="55" xfId="2" applyNumberFormat="1" applyFont="1" applyBorder="1" applyAlignment="1">
      <alignment vertical="center"/>
    </xf>
    <xf numFmtId="180" fontId="65" fillId="10" borderId="63" xfId="2" applyNumberFormat="1" applyFont="1" applyBorder="1" applyAlignment="1">
      <alignment vertical="center"/>
    </xf>
    <xf numFmtId="0" fontId="67" fillId="10" borderId="52" xfId="2" applyFont="1" applyBorder="1" applyAlignment="1">
      <alignment horizontal="right" vertical="center"/>
    </xf>
    <xf numFmtId="0" fontId="67" fillId="10" borderId="58" xfId="2" applyFont="1" applyBorder="1" applyAlignment="1">
      <alignment horizontal="right" vertical="center" wrapText="1"/>
    </xf>
    <xf numFmtId="0" fontId="67" fillId="10" borderId="60" xfId="2" applyFont="1" applyBorder="1" applyAlignment="1">
      <alignment horizontal="right" vertical="center"/>
    </xf>
    <xf numFmtId="0" fontId="67" fillId="10" borderId="58" xfId="2" applyFont="1" applyBorder="1" applyAlignment="1">
      <alignment horizontal="right" vertical="center"/>
    </xf>
    <xf numFmtId="0" fontId="67" fillId="10" borderId="62" xfId="2" applyFont="1" applyBorder="1" applyAlignment="1">
      <alignment horizontal="right" vertical="center"/>
    </xf>
    <xf numFmtId="0" fontId="67" fillId="10" borderId="66" xfId="2" applyFont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180" fontId="69" fillId="0" borderId="51" xfId="0" applyNumberFormat="1" applyFont="1" applyBorder="1"/>
    <xf numFmtId="180" fontId="62" fillId="0" borderId="61" xfId="0" applyNumberFormat="1" applyFont="1" applyBorder="1" applyAlignment="1">
      <alignment vertical="center"/>
    </xf>
    <xf numFmtId="0" fontId="67" fillId="10" borderId="67" xfId="2" applyFont="1" applyBorder="1" applyAlignment="1">
      <alignment vertical="center"/>
    </xf>
    <xf numFmtId="0" fontId="65" fillId="9" borderId="54" xfId="1" applyFont="1" applyBorder="1" applyAlignment="1">
      <alignment horizontal="right" vertical="center"/>
    </xf>
    <xf numFmtId="0" fontId="65" fillId="9" borderId="60" xfId="1" applyFont="1" applyBorder="1" applyAlignment="1">
      <alignment horizontal="right" vertical="center"/>
    </xf>
    <xf numFmtId="0" fontId="65" fillId="9" borderId="54" xfId="1" applyFont="1" applyBorder="1" applyAlignment="1">
      <alignment horizontal="right" vertical="center" wrapText="1"/>
    </xf>
    <xf numFmtId="0" fontId="65" fillId="10" borderId="52" xfId="2" applyFont="1" applyBorder="1" applyAlignment="1">
      <alignment horizontal="right" vertical="center"/>
    </xf>
    <xf numFmtId="0" fontId="65" fillId="10" borderId="53" xfId="2" applyFont="1" applyBorder="1" applyAlignment="1">
      <alignment vertical="center"/>
    </xf>
    <xf numFmtId="0" fontId="65" fillId="10" borderId="58" xfId="2" applyFont="1" applyBorder="1" applyAlignment="1">
      <alignment horizontal="right" vertical="center" wrapText="1"/>
    </xf>
    <xf numFmtId="0" fontId="65" fillId="10" borderId="60" xfId="2" applyFont="1" applyBorder="1" applyAlignment="1">
      <alignment horizontal="right" vertical="center"/>
    </xf>
    <xf numFmtId="0" fontId="65" fillId="10" borderId="58" xfId="2" applyFont="1" applyBorder="1" applyAlignment="1">
      <alignment horizontal="right" vertical="center"/>
    </xf>
    <xf numFmtId="0" fontId="65" fillId="10" borderId="56" xfId="2" applyFont="1" applyBorder="1" applyAlignment="1">
      <alignment horizontal="right" vertical="center" wrapText="1"/>
    </xf>
    <xf numFmtId="180" fontId="65" fillId="10" borderId="57" xfId="2" applyNumberFormat="1" applyFont="1" applyBorder="1" applyAlignment="1">
      <alignment vertical="center"/>
    </xf>
    <xf numFmtId="0" fontId="65" fillId="10" borderId="62" xfId="2" applyFont="1" applyBorder="1" applyAlignment="1">
      <alignment horizontal="right" vertical="center" wrapText="1"/>
    </xf>
    <xf numFmtId="180" fontId="67" fillId="10" borderId="65" xfId="2" applyNumberFormat="1" applyFont="1" applyBorder="1" applyAlignment="1">
      <alignment vertical="center"/>
    </xf>
    <xf numFmtId="0" fontId="67" fillId="10" borderId="64" xfId="2" applyFont="1" applyBorder="1" applyAlignment="1">
      <alignment horizontal="right" vertical="center"/>
    </xf>
    <xf numFmtId="180" fontId="70" fillId="0" borderId="55" xfId="0" applyNumberFormat="1" applyFont="1" applyBorder="1" applyAlignment="1">
      <alignment vertical="center"/>
    </xf>
    <xf numFmtId="176" fontId="46" fillId="0" borderId="5" xfId="0" applyNumberFormat="1" applyFont="1" applyBorder="1" applyAlignment="1">
      <alignment horizontal="center" wrapText="1"/>
    </xf>
    <xf numFmtId="176" fontId="46" fillId="0" borderId="12" xfId="0" applyNumberFormat="1" applyFont="1" applyBorder="1" applyAlignment="1">
      <alignment horizontal="center" wrapText="1"/>
    </xf>
    <xf numFmtId="176" fontId="46" fillId="0" borderId="18" xfId="0" applyNumberFormat="1" applyFont="1" applyBorder="1" applyAlignment="1">
      <alignment horizontal="center" wrapText="1"/>
    </xf>
    <xf numFmtId="176" fontId="46" fillId="0" borderId="10" xfId="0" applyNumberFormat="1" applyFont="1" applyBorder="1" applyAlignment="1">
      <alignment horizontal="center" wrapText="1"/>
    </xf>
    <xf numFmtId="179" fontId="57" fillId="8" borderId="50" xfId="0" applyNumberFormat="1" applyFont="1" applyFill="1" applyBorder="1" applyAlignment="1">
      <alignment horizontal="center" vertical="center" wrapText="1"/>
    </xf>
    <xf numFmtId="179" fontId="57" fillId="8" borderId="2" xfId="0" applyNumberFormat="1" applyFont="1" applyFill="1" applyBorder="1" applyAlignment="1">
      <alignment horizontal="center" vertical="center" wrapText="1"/>
    </xf>
    <xf numFmtId="176" fontId="14" fillId="0" borderId="16" xfId="0" applyNumberFormat="1" applyFont="1" applyBorder="1" applyAlignment="1">
      <alignment horizontal="center" vertical="center" textRotation="255" wrapText="1"/>
    </xf>
    <xf numFmtId="176" fontId="14" fillId="0" borderId="20" xfId="0" applyNumberFormat="1" applyFont="1" applyBorder="1" applyAlignment="1">
      <alignment horizontal="center" vertical="center" textRotation="255" wrapText="1"/>
    </xf>
    <xf numFmtId="176" fontId="11" fillId="0" borderId="0" xfId="0" applyNumberFormat="1" applyFont="1" applyBorder="1" applyAlignment="1">
      <alignment horizontal="center"/>
    </xf>
    <xf numFmtId="177" fontId="49" fillId="3" borderId="10" xfId="0" applyNumberFormat="1" applyFont="1" applyFill="1" applyBorder="1" applyAlignment="1">
      <alignment horizontal="center" vertical="center" wrapText="1"/>
    </xf>
    <xf numFmtId="177" fontId="49" fillId="3" borderId="35" xfId="0" applyNumberFormat="1" applyFont="1" applyFill="1" applyBorder="1" applyAlignment="1">
      <alignment horizontal="center" vertical="center" wrapText="1"/>
    </xf>
    <xf numFmtId="177" fontId="49" fillId="3" borderId="11" xfId="0" applyNumberFormat="1" applyFont="1" applyFill="1" applyBorder="1" applyAlignment="1">
      <alignment horizontal="center" vertical="center" wrapText="1"/>
    </xf>
    <xf numFmtId="176" fontId="46" fillId="0" borderId="16" xfId="0" applyNumberFormat="1" applyFont="1" applyBorder="1" applyAlignment="1">
      <alignment horizontal="center" vertical="center"/>
    </xf>
    <xf numFmtId="176" fontId="45" fillId="0" borderId="20" xfId="0" applyNumberFormat="1" applyFont="1" applyBorder="1" applyAlignment="1">
      <alignment horizontal="center" vertical="center"/>
    </xf>
    <xf numFmtId="176" fontId="45" fillId="0" borderId="3" xfId="0" applyNumberFormat="1" applyFont="1" applyBorder="1" applyAlignment="1">
      <alignment horizontal="center" vertical="center"/>
    </xf>
    <xf numFmtId="176" fontId="45" fillId="2" borderId="16" xfId="0" applyNumberFormat="1" applyFont="1" applyFill="1" applyBorder="1" applyAlignment="1">
      <alignment horizontal="center" vertical="center" wrapText="1"/>
    </xf>
    <xf numFmtId="176" fontId="45" fillId="2" borderId="20" xfId="0" applyNumberFormat="1" applyFont="1" applyFill="1" applyBorder="1" applyAlignment="1">
      <alignment horizontal="center" vertical="center" wrapText="1"/>
    </xf>
    <xf numFmtId="176" fontId="45" fillId="2" borderId="3" xfId="0" applyNumberFormat="1" applyFont="1" applyFill="1" applyBorder="1" applyAlignment="1">
      <alignment horizontal="center" vertical="center" wrapText="1"/>
    </xf>
    <xf numFmtId="176" fontId="46" fillId="0" borderId="5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45" fillId="0" borderId="16" xfId="0" applyNumberFormat="1" applyFont="1" applyBorder="1" applyAlignment="1">
      <alignment horizontal="center" vertical="center"/>
    </xf>
    <xf numFmtId="0" fontId="17" fillId="0" borderId="0" xfId="0" applyFont="1" applyAlignment="1"/>
    <xf numFmtId="176" fontId="51" fillId="0" borderId="17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176" fontId="51" fillId="0" borderId="36" xfId="0" applyNumberFormat="1" applyFont="1" applyBorder="1" applyAlignment="1">
      <alignment horizontal="center" vertical="center" wrapText="1"/>
    </xf>
    <xf numFmtId="176" fontId="51" fillId="0" borderId="35" xfId="0" applyNumberFormat="1" applyFont="1" applyBorder="1" applyAlignment="1">
      <alignment horizontal="center" vertical="center" wrapText="1"/>
    </xf>
    <xf numFmtId="0" fontId="19" fillId="0" borderId="0" xfId="0" applyFont="1" applyAlignment="1"/>
    <xf numFmtId="176" fontId="51" fillId="0" borderId="5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77" fontId="49" fillId="3" borderId="16" xfId="0" applyNumberFormat="1" applyFont="1" applyFill="1" applyBorder="1" applyAlignment="1">
      <alignment horizontal="center" vertical="center" wrapText="1"/>
    </xf>
    <xf numFmtId="176" fontId="14" fillId="0" borderId="30" xfId="0" applyNumberFormat="1" applyFont="1" applyBorder="1" applyAlignment="1">
      <alignment horizontal="center" vertical="center" textRotation="255" wrapText="1"/>
    </xf>
    <xf numFmtId="176" fontId="53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3" fillId="0" borderId="24" xfId="0" applyFont="1" applyBorder="1" applyAlignment="1"/>
    <xf numFmtId="179" fontId="13" fillId="0" borderId="2" xfId="0" applyNumberFormat="1" applyFont="1" applyBorder="1" applyAlignment="1">
      <alignment horizontal="distributed" vertical="center"/>
    </xf>
    <xf numFmtId="179" fontId="13" fillId="0" borderId="5" xfId="0" applyNumberFormat="1" applyFont="1" applyBorder="1" applyAlignment="1">
      <alignment horizontal="distributed" vertical="center"/>
    </xf>
    <xf numFmtId="179" fontId="13" fillId="0" borderId="9" xfId="0" applyNumberFormat="1" applyFont="1" applyBorder="1" applyAlignment="1">
      <alignment horizontal="distributed" vertical="center"/>
    </xf>
    <xf numFmtId="179" fontId="31" fillId="0" borderId="2" xfId="0" applyNumberFormat="1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179" fontId="55" fillId="0" borderId="2" xfId="0" applyNumberFormat="1" applyFont="1" applyBorder="1" applyAlignment="1">
      <alignment horizontal="distributed" vertical="center"/>
    </xf>
    <xf numFmtId="179" fontId="54" fillId="0" borderId="5" xfId="0" applyNumberFormat="1" applyFont="1" applyBorder="1" applyAlignment="1">
      <alignment horizontal="distributed" vertical="center"/>
    </xf>
    <xf numFmtId="179" fontId="54" fillId="0" borderId="9" xfId="0" applyNumberFormat="1" applyFont="1" applyBorder="1" applyAlignment="1">
      <alignment horizontal="distributed" vertical="center"/>
    </xf>
    <xf numFmtId="179" fontId="31" fillId="0" borderId="5" xfId="0" applyNumberFormat="1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13" fillId="0" borderId="44" xfId="0" applyFont="1" applyBorder="1" applyAlignment="1">
      <alignment horizontal="center" vertical="distributed"/>
    </xf>
    <xf numFmtId="0" fontId="13" fillId="0" borderId="46" xfId="0" applyFont="1" applyBorder="1" applyAlignment="1">
      <alignment horizontal="center" vertical="distributed"/>
    </xf>
    <xf numFmtId="0" fontId="13" fillId="0" borderId="47" xfId="0" applyFont="1" applyBorder="1" applyAlignment="1">
      <alignment horizontal="center" vertical="distributed"/>
    </xf>
    <xf numFmtId="0" fontId="0" fillId="0" borderId="39" xfId="0" applyBorder="1" applyAlignment="1">
      <alignment horizontal="distributed"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vertical="center"/>
    </xf>
    <xf numFmtId="0" fontId="54" fillId="0" borderId="44" xfId="0" applyFont="1" applyBorder="1" applyAlignment="1">
      <alignment horizontal="distributed" vertical="center"/>
    </xf>
    <xf numFmtId="0" fontId="54" fillId="0" borderId="45" xfId="0" applyFont="1" applyBorder="1" applyAlignment="1">
      <alignment horizontal="distributed" vertical="center"/>
    </xf>
    <xf numFmtId="0" fontId="34" fillId="0" borderId="48" xfId="0" applyFont="1" applyBorder="1" applyAlignment="1">
      <alignment horizontal="left"/>
    </xf>
    <xf numFmtId="0" fontId="34" fillId="0" borderId="0" xfId="0" applyFont="1" applyAlignment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</cellXfs>
  <cellStyles count="3">
    <cellStyle name="20% - 輔色3" xfId="1" builtinId="38"/>
    <cellStyle name="20% - 輔色4" xfId="2" builtinId="42"/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2504" name="Line 1">
          <a:extLst>
            <a:ext uri="{FF2B5EF4-FFF2-40B4-BE49-F238E27FC236}">
              <a16:creationId xmlns:a16="http://schemas.microsoft.com/office/drawing/2014/main" id="{03C90E10-211B-4B6C-86C2-19007A86866A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203835</xdr:colOff>
      <xdr:row>2</xdr:row>
      <xdr:rowOff>9525</xdr:rowOff>
    </xdr:from>
    <xdr:to>
      <xdr:col>1</xdr:col>
      <xdr:colOff>87727</xdr:colOff>
      <xdr:row>3</xdr:row>
      <xdr:rowOff>9805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4E20D55-4CB0-486F-ACB8-8F6FD736F63A}"/>
            </a:ext>
          </a:extLst>
        </xdr:cNvPr>
        <xdr:cNvSpPr txBox="1">
          <a:spLocks noChangeArrowheads="1"/>
        </xdr:cNvSpPr>
      </xdr:nvSpPr>
      <xdr:spPr bwMode="auto">
        <a:xfrm>
          <a:off x="184785" y="504825"/>
          <a:ext cx="50292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466954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3A96D74-7EC0-4CE6-9D56-983116D47421}"/>
            </a:ext>
          </a:extLst>
        </xdr:cNvPr>
        <xdr:cNvSpPr txBox="1">
          <a:spLocks noChangeArrowheads="1"/>
        </xdr:cNvSpPr>
      </xdr:nvSpPr>
      <xdr:spPr bwMode="auto">
        <a:xfrm>
          <a:off x="0" y="818029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2507" name="Line 4">
          <a:extLst>
            <a:ext uri="{FF2B5EF4-FFF2-40B4-BE49-F238E27FC236}">
              <a16:creationId xmlns:a16="http://schemas.microsoft.com/office/drawing/2014/main" id="{89092343-19B1-4B99-B191-58C175185E91}"/>
            </a:ext>
          </a:extLst>
        </xdr:cNvPr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194310</xdr:colOff>
      <xdr:row>36</xdr:row>
      <xdr:rowOff>9525</xdr:rowOff>
    </xdr:from>
    <xdr:to>
      <xdr:col>0</xdr:col>
      <xdr:colOff>665201</xdr:colOff>
      <xdr:row>37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F6633ED0-10F0-45D9-A0CB-310695D30983}"/>
            </a:ext>
          </a:extLst>
        </xdr:cNvPr>
        <xdr:cNvSpPr txBox="1">
          <a:spLocks noChangeArrowheads="1"/>
        </xdr:cNvSpPr>
      </xdr:nvSpPr>
      <xdr:spPr bwMode="auto">
        <a:xfrm>
          <a:off x="175260" y="5114925"/>
          <a:ext cx="422841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66954" cy="16107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C849258-4B9A-46D2-BD97-0DC36705928F}"/>
            </a:ext>
          </a:extLst>
        </xdr:cNvPr>
        <xdr:cNvSpPr txBox="1">
          <a:spLocks noChangeArrowheads="1"/>
        </xdr:cNvSpPr>
      </xdr:nvSpPr>
      <xdr:spPr bwMode="auto">
        <a:xfrm>
          <a:off x="0" y="5356412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203835</xdr:colOff>
      <xdr:row>2</xdr:row>
      <xdr:rowOff>9525</xdr:rowOff>
    </xdr:from>
    <xdr:to>
      <xdr:col>1</xdr:col>
      <xdr:colOff>87727</xdr:colOff>
      <xdr:row>3</xdr:row>
      <xdr:rowOff>9805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B54B83C1-7E6C-4045-A283-DCBDA7D37A6E}"/>
            </a:ext>
          </a:extLst>
        </xdr:cNvPr>
        <xdr:cNvSpPr txBox="1">
          <a:spLocks noChangeArrowheads="1"/>
        </xdr:cNvSpPr>
      </xdr:nvSpPr>
      <xdr:spPr bwMode="auto">
        <a:xfrm>
          <a:off x="184785" y="504825"/>
          <a:ext cx="50292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3354" name="Line 1">
          <a:extLst>
            <a:ext uri="{FF2B5EF4-FFF2-40B4-BE49-F238E27FC236}">
              <a16:creationId xmlns:a16="http://schemas.microsoft.com/office/drawing/2014/main" id="{F77ACE9A-BC82-4AD9-8CAF-D02DBF48230C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203835</xdr:colOff>
      <xdr:row>2</xdr:row>
      <xdr:rowOff>9525</xdr:rowOff>
    </xdr:from>
    <xdr:to>
      <xdr:col>1</xdr:col>
      <xdr:colOff>87727</xdr:colOff>
      <xdr:row>3</xdr:row>
      <xdr:rowOff>9805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B8B477C-0E6D-4CCE-851A-288D27A5FE2A}"/>
            </a:ext>
          </a:extLst>
        </xdr:cNvPr>
        <xdr:cNvSpPr txBox="1">
          <a:spLocks noChangeArrowheads="1"/>
        </xdr:cNvSpPr>
      </xdr:nvSpPr>
      <xdr:spPr bwMode="auto">
        <a:xfrm>
          <a:off x="203835" y="514350"/>
          <a:ext cx="560167" cy="15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466954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C6F7844-C46D-44DE-892C-C956A91B681B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46695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3357" name="Line 4">
          <a:extLst>
            <a:ext uri="{FF2B5EF4-FFF2-40B4-BE49-F238E27FC236}">
              <a16:creationId xmlns:a16="http://schemas.microsoft.com/office/drawing/2014/main" id="{97A1CFA5-14F3-4AFB-B340-566033A831D1}"/>
            </a:ext>
          </a:extLst>
        </xdr:cNvPr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194310</xdr:colOff>
      <xdr:row>36</xdr:row>
      <xdr:rowOff>9525</xdr:rowOff>
    </xdr:from>
    <xdr:to>
      <xdr:col>0</xdr:col>
      <xdr:colOff>665201</xdr:colOff>
      <xdr:row>37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608A7B7-1A95-4DD1-9784-5E68FD13E60E}"/>
            </a:ext>
          </a:extLst>
        </xdr:cNvPr>
        <xdr:cNvSpPr txBox="1">
          <a:spLocks noChangeArrowheads="1"/>
        </xdr:cNvSpPr>
      </xdr:nvSpPr>
      <xdr:spPr bwMode="auto">
        <a:xfrm>
          <a:off x="194310" y="5010150"/>
          <a:ext cx="470891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66954" cy="16107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30A2E539-1EA6-4A23-9F04-B19ADBC52A21}"/>
            </a:ext>
          </a:extLst>
        </xdr:cNvPr>
        <xdr:cNvSpPr txBox="1">
          <a:spLocks noChangeArrowheads="1"/>
        </xdr:cNvSpPr>
      </xdr:nvSpPr>
      <xdr:spPr bwMode="auto">
        <a:xfrm>
          <a:off x="0" y="5305425"/>
          <a:ext cx="46695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203835</xdr:colOff>
      <xdr:row>2</xdr:row>
      <xdr:rowOff>9525</xdr:rowOff>
    </xdr:from>
    <xdr:to>
      <xdr:col>1</xdr:col>
      <xdr:colOff>87727</xdr:colOff>
      <xdr:row>3</xdr:row>
      <xdr:rowOff>9805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0C58F54-61B7-4A84-BE5B-EF51CDD3209E}"/>
            </a:ext>
          </a:extLst>
        </xdr:cNvPr>
        <xdr:cNvSpPr txBox="1">
          <a:spLocks noChangeArrowheads="1"/>
        </xdr:cNvSpPr>
      </xdr:nvSpPr>
      <xdr:spPr bwMode="auto">
        <a:xfrm>
          <a:off x="203835" y="514350"/>
          <a:ext cx="560167" cy="15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88"/>
  <sheetViews>
    <sheetView tabSelected="1" zoomScale="90" zoomScaleNormal="90" workbookViewId="0">
      <selection activeCell="Y29" sqref="Y29"/>
    </sheetView>
  </sheetViews>
  <sheetFormatPr defaultColWidth="8.875" defaultRowHeight="16.5"/>
  <cols>
    <col min="1" max="1" width="6.375" style="3" customWidth="1"/>
    <col min="2" max="2" width="11.125" style="17" customWidth="1"/>
    <col min="3" max="4" width="11.125" style="17" hidden="1" customWidth="1"/>
    <col min="5" max="5" width="8.375" style="3" customWidth="1"/>
    <col min="6" max="6" width="6.375" style="3" customWidth="1"/>
    <col min="7" max="7" width="7.375" style="3" customWidth="1"/>
    <col min="8" max="8" width="6" style="3" customWidth="1"/>
    <col min="9" max="9" width="5.75" style="3" customWidth="1"/>
    <col min="10" max="10" width="7.25" style="3" customWidth="1"/>
    <col min="11" max="11" width="6" style="3" customWidth="1"/>
    <col min="12" max="12" width="8.5" style="34" customWidth="1"/>
    <col min="13" max="13" width="6.625" style="3" customWidth="1"/>
    <col min="14" max="14" width="9" style="3" customWidth="1"/>
    <col min="15" max="15" width="7.375" style="3" customWidth="1"/>
    <col min="16" max="16" width="8.5" style="3" customWidth="1"/>
    <col min="17" max="18" width="7.625" style="3" customWidth="1"/>
    <col min="19" max="19" width="6.625" hidden="1" customWidth="1"/>
    <col min="20" max="21" width="5.125" style="3" customWidth="1"/>
    <col min="22" max="16384" width="8.875" style="3"/>
  </cols>
  <sheetData>
    <row r="1" spans="1:24" ht="15" customHeight="1">
      <c r="A1" s="300" t="s">
        <v>161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</row>
    <row r="2" spans="1:24" ht="9.9499999999999993" customHeight="1">
      <c r="A2" s="23"/>
      <c r="B2" s="23"/>
      <c r="C2" s="239"/>
      <c r="D2" s="239"/>
      <c r="E2" s="23"/>
      <c r="F2" s="23"/>
      <c r="G2" s="23"/>
      <c r="H2" s="23"/>
      <c r="I2" s="23"/>
      <c r="J2" s="23"/>
      <c r="K2" s="23"/>
      <c r="L2" s="30"/>
      <c r="M2" s="23"/>
      <c r="N2" s="23"/>
      <c r="O2" s="23"/>
      <c r="P2" s="23"/>
      <c r="Q2" s="23"/>
      <c r="R2" s="23"/>
    </row>
    <row r="3" spans="1:24" s="9" customFormat="1" ht="10.5" customHeight="1">
      <c r="A3" s="314" t="s">
        <v>163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/>
    </row>
    <row r="4" spans="1:24" s="9" customFormat="1" ht="10.5" customHeight="1">
      <c r="A4" s="314" t="s">
        <v>164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/>
    </row>
    <row r="5" spans="1:24" s="9" customFormat="1" ht="10.5" customHeight="1">
      <c r="A5" s="314" t="s">
        <v>107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/>
    </row>
    <row r="6" spans="1:24" s="9" customFormat="1" ht="10.5" customHeight="1">
      <c r="A6" s="314" t="s">
        <v>109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/>
    </row>
    <row r="7" spans="1:24" s="9" customFormat="1" ht="10.5" customHeight="1">
      <c r="A7" s="314" t="s">
        <v>185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/>
    </row>
    <row r="8" spans="1:24" s="5" customFormat="1" ht="4.5" customHeight="1" thickBot="1">
      <c r="A8" s="6"/>
      <c r="B8" s="12"/>
      <c r="C8" s="12"/>
      <c r="D8" s="12"/>
      <c r="E8" s="4"/>
      <c r="F8" s="4"/>
      <c r="G8" s="8"/>
      <c r="H8" s="8"/>
      <c r="I8" s="8"/>
      <c r="J8" s="8"/>
      <c r="K8" s="8"/>
      <c r="L8" s="31"/>
      <c r="M8" s="8"/>
      <c r="N8" s="8"/>
      <c r="O8" s="8"/>
      <c r="P8" s="8"/>
      <c r="Q8" s="8"/>
      <c r="R8" s="7"/>
      <c r="S8"/>
    </row>
    <row r="9" spans="1:24" s="9" customFormat="1" ht="15.6" customHeight="1">
      <c r="A9" s="304" t="s">
        <v>49</v>
      </c>
      <c r="B9" s="313" t="s">
        <v>50</v>
      </c>
      <c r="C9" s="296" t="s">
        <v>189</v>
      </c>
      <c r="D9" s="296" t="s">
        <v>190</v>
      </c>
      <c r="E9" s="304" t="s">
        <v>51</v>
      </c>
      <c r="F9" s="307" t="s">
        <v>52</v>
      </c>
      <c r="G9" s="320" t="s">
        <v>53</v>
      </c>
      <c r="H9" s="321"/>
      <c r="I9" s="321"/>
      <c r="J9" s="321"/>
      <c r="K9" s="321"/>
      <c r="L9" s="321"/>
      <c r="M9" s="321"/>
      <c r="N9" s="321"/>
      <c r="O9" s="321"/>
      <c r="P9" s="322"/>
      <c r="Q9" s="315" t="s">
        <v>54</v>
      </c>
      <c r="R9" s="316"/>
      <c r="S9" s="301" t="s">
        <v>48</v>
      </c>
      <c r="T9"/>
    </row>
    <row r="10" spans="1:24" s="9" customFormat="1" ht="12.75" customHeight="1" thickBot="1">
      <c r="A10" s="305"/>
      <c r="B10" s="305"/>
      <c r="C10" s="297"/>
      <c r="D10" s="297"/>
      <c r="E10" s="305"/>
      <c r="F10" s="308"/>
      <c r="G10" s="310" t="s">
        <v>55</v>
      </c>
      <c r="H10" s="311"/>
      <c r="I10" s="312"/>
      <c r="J10" s="292" t="s">
        <v>56</v>
      </c>
      <c r="K10" s="293"/>
      <c r="L10" s="293"/>
      <c r="M10" s="293"/>
      <c r="N10" s="294"/>
      <c r="O10" s="293"/>
      <c r="P10" s="295"/>
      <c r="Q10" s="317"/>
      <c r="R10" s="318"/>
      <c r="S10" s="302"/>
      <c r="T10"/>
    </row>
    <row r="11" spans="1:24" s="9" customFormat="1" ht="45.75" customHeight="1" thickTop="1">
      <c r="A11" s="306"/>
      <c r="B11" s="306"/>
      <c r="C11" s="297"/>
      <c r="D11" s="297"/>
      <c r="E11" s="306"/>
      <c r="F11" s="309"/>
      <c r="G11" s="40" t="s">
        <v>58</v>
      </c>
      <c r="H11" s="40" t="s">
        <v>59</v>
      </c>
      <c r="I11" s="41" t="s">
        <v>60</v>
      </c>
      <c r="J11" s="40" t="s">
        <v>58</v>
      </c>
      <c r="K11" s="40" t="s">
        <v>59</v>
      </c>
      <c r="L11" s="42" t="s">
        <v>61</v>
      </c>
      <c r="M11" s="48" t="s">
        <v>159</v>
      </c>
      <c r="N11" s="57" t="s">
        <v>63</v>
      </c>
      <c r="O11" s="61" t="s">
        <v>64</v>
      </c>
      <c r="P11" s="66" t="s">
        <v>65</v>
      </c>
      <c r="Q11" s="139" t="s">
        <v>55</v>
      </c>
      <c r="R11" s="140" t="s">
        <v>57</v>
      </c>
      <c r="S11" s="303"/>
      <c r="T11"/>
      <c r="W11" s="134"/>
    </row>
    <row r="12" spans="1:24" s="9" customFormat="1" ht="14.45" customHeight="1">
      <c r="A12" s="298" t="s">
        <v>32</v>
      </c>
      <c r="B12" s="21" t="s">
        <v>74</v>
      </c>
      <c r="C12" s="240">
        <v>1</v>
      </c>
      <c r="D12" s="240">
        <v>1500</v>
      </c>
      <c r="E12" s="20">
        <v>1500</v>
      </c>
      <c r="F12" s="248">
        <f>ROUND(E12*6/100,0)</f>
        <v>90</v>
      </c>
      <c r="G12" s="69">
        <f t="shared" ref="G12:G17" si="0">$G$19</f>
        <v>244</v>
      </c>
      <c r="H12" s="69">
        <f t="shared" ref="H12:H17" si="1">$H$19</f>
        <v>22</v>
      </c>
      <c r="I12" s="70">
        <f t="shared" ref="I12:I17" si="2">$I$19</f>
        <v>266</v>
      </c>
      <c r="J12" s="69">
        <f t="shared" ref="J12:J17" si="3">$J$19</f>
        <v>855</v>
      </c>
      <c r="K12" s="69">
        <f t="shared" ref="K12:K17" si="4">$K$19</f>
        <v>78</v>
      </c>
      <c r="L12" s="71">
        <f t="shared" ref="L12:L17" si="5">$L$19</f>
        <v>933</v>
      </c>
      <c r="M12" s="72">
        <f t="shared" ref="M12:M17" si="6">$M$19</f>
        <v>27</v>
      </c>
      <c r="N12" s="73">
        <f t="shared" ref="N12:N17" si="7">$N$19</f>
        <v>960</v>
      </c>
      <c r="O12" s="74">
        <f t="shared" ref="O12:O17" si="8">$O$19</f>
        <v>3</v>
      </c>
      <c r="P12" s="75">
        <f t="shared" ref="P12:P18" si="9">$P$19</f>
        <v>963</v>
      </c>
      <c r="Q12" s="76">
        <f t="shared" ref="Q12:Q33" si="10">$Q$34</f>
        <v>426</v>
      </c>
      <c r="R12" s="77">
        <f t="shared" ref="R12:R33" si="11">$R$34</f>
        <v>1329</v>
      </c>
      <c r="S12" s="52">
        <f>P12+R12</f>
        <v>2292</v>
      </c>
      <c r="T12"/>
      <c r="V12" s="10"/>
    </row>
    <row r="13" spans="1:24" s="9" customFormat="1" ht="14.45" customHeight="1">
      <c r="A13" s="299"/>
      <c r="B13" s="21" t="s">
        <v>68</v>
      </c>
      <c r="C13" s="240">
        <v>1501</v>
      </c>
      <c r="D13" s="240">
        <v>3000</v>
      </c>
      <c r="E13" s="20">
        <v>3000</v>
      </c>
      <c r="F13" s="248">
        <f t="shared" ref="F13:F73" si="12">ROUND(E13*6/100,0)</f>
        <v>180</v>
      </c>
      <c r="G13" s="69">
        <f t="shared" si="0"/>
        <v>244</v>
      </c>
      <c r="H13" s="69">
        <f t="shared" si="1"/>
        <v>22</v>
      </c>
      <c r="I13" s="70">
        <f t="shared" si="2"/>
        <v>266</v>
      </c>
      <c r="J13" s="69">
        <f t="shared" si="3"/>
        <v>855</v>
      </c>
      <c r="K13" s="69">
        <f t="shared" si="4"/>
        <v>78</v>
      </c>
      <c r="L13" s="71">
        <f t="shared" si="5"/>
        <v>933</v>
      </c>
      <c r="M13" s="72">
        <f t="shared" si="6"/>
        <v>27</v>
      </c>
      <c r="N13" s="73">
        <f t="shared" si="7"/>
        <v>960</v>
      </c>
      <c r="O13" s="74">
        <f t="shared" si="8"/>
        <v>3</v>
      </c>
      <c r="P13" s="75">
        <f t="shared" si="9"/>
        <v>963</v>
      </c>
      <c r="Q13" s="76">
        <f t="shared" si="10"/>
        <v>426</v>
      </c>
      <c r="R13" s="77">
        <f t="shared" si="11"/>
        <v>1329</v>
      </c>
      <c r="S13" s="52"/>
      <c r="T13"/>
      <c r="V13" s="10"/>
    </row>
    <row r="14" spans="1:24" s="9" customFormat="1" ht="14.45" customHeight="1">
      <c r="A14" s="299"/>
      <c r="B14" s="21" t="s">
        <v>69</v>
      </c>
      <c r="C14" s="240">
        <v>3001</v>
      </c>
      <c r="D14" s="240">
        <v>4500</v>
      </c>
      <c r="E14" s="20">
        <v>4500</v>
      </c>
      <c r="F14" s="248">
        <f t="shared" si="12"/>
        <v>270</v>
      </c>
      <c r="G14" s="69">
        <f t="shared" si="0"/>
        <v>244</v>
      </c>
      <c r="H14" s="69">
        <f t="shared" si="1"/>
        <v>22</v>
      </c>
      <c r="I14" s="70">
        <f t="shared" si="2"/>
        <v>266</v>
      </c>
      <c r="J14" s="69">
        <f t="shared" si="3"/>
        <v>855</v>
      </c>
      <c r="K14" s="69">
        <f t="shared" si="4"/>
        <v>78</v>
      </c>
      <c r="L14" s="71">
        <f t="shared" si="5"/>
        <v>933</v>
      </c>
      <c r="M14" s="72">
        <f t="shared" si="6"/>
        <v>27</v>
      </c>
      <c r="N14" s="73">
        <f t="shared" si="7"/>
        <v>960</v>
      </c>
      <c r="O14" s="74">
        <f t="shared" si="8"/>
        <v>3</v>
      </c>
      <c r="P14" s="75">
        <f t="shared" si="9"/>
        <v>963</v>
      </c>
      <c r="Q14" s="76">
        <f t="shared" si="10"/>
        <v>426</v>
      </c>
      <c r="R14" s="77">
        <f t="shared" si="11"/>
        <v>1329</v>
      </c>
      <c r="S14" s="52"/>
      <c r="T14"/>
      <c r="V14" s="10"/>
    </row>
    <row r="15" spans="1:24" s="9" customFormat="1" ht="14.45" customHeight="1">
      <c r="A15" s="299"/>
      <c r="B15" s="21" t="s">
        <v>70</v>
      </c>
      <c r="C15" s="240">
        <v>4501</v>
      </c>
      <c r="D15" s="240">
        <v>6000</v>
      </c>
      <c r="E15" s="20">
        <v>6000</v>
      </c>
      <c r="F15" s="248">
        <f t="shared" si="12"/>
        <v>360</v>
      </c>
      <c r="G15" s="69">
        <f t="shared" si="0"/>
        <v>244</v>
      </c>
      <c r="H15" s="69">
        <f t="shared" si="1"/>
        <v>22</v>
      </c>
      <c r="I15" s="70">
        <f t="shared" si="2"/>
        <v>266</v>
      </c>
      <c r="J15" s="69">
        <f t="shared" si="3"/>
        <v>855</v>
      </c>
      <c r="K15" s="69">
        <f t="shared" si="4"/>
        <v>78</v>
      </c>
      <c r="L15" s="71">
        <f t="shared" si="5"/>
        <v>933</v>
      </c>
      <c r="M15" s="72">
        <f t="shared" si="6"/>
        <v>27</v>
      </c>
      <c r="N15" s="73">
        <f t="shared" si="7"/>
        <v>960</v>
      </c>
      <c r="O15" s="74">
        <f t="shared" si="8"/>
        <v>3</v>
      </c>
      <c r="P15" s="75">
        <f t="shared" si="9"/>
        <v>963</v>
      </c>
      <c r="Q15" s="76">
        <f t="shared" si="10"/>
        <v>426</v>
      </c>
      <c r="R15" s="77">
        <f t="shared" si="11"/>
        <v>1329</v>
      </c>
      <c r="S15" s="52"/>
      <c r="T15"/>
      <c r="W15" s="133" t="s">
        <v>58</v>
      </c>
      <c r="X15" s="146">
        <v>0.11</v>
      </c>
    </row>
    <row r="16" spans="1:24" s="9" customFormat="1" ht="14.45" customHeight="1">
      <c r="A16" s="299"/>
      <c r="B16" s="21" t="s">
        <v>71</v>
      </c>
      <c r="C16" s="240">
        <v>6001</v>
      </c>
      <c r="D16" s="240">
        <v>7500</v>
      </c>
      <c r="E16" s="20">
        <v>7500</v>
      </c>
      <c r="F16" s="248">
        <f t="shared" si="12"/>
        <v>450</v>
      </c>
      <c r="G16" s="69">
        <f t="shared" si="0"/>
        <v>244</v>
      </c>
      <c r="H16" s="69">
        <f t="shared" si="1"/>
        <v>22</v>
      </c>
      <c r="I16" s="70">
        <f t="shared" si="2"/>
        <v>266</v>
      </c>
      <c r="J16" s="69">
        <f t="shared" si="3"/>
        <v>855</v>
      </c>
      <c r="K16" s="69">
        <f t="shared" si="4"/>
        <v>78</v>
      </c>
      <c r="L16" s="71">
        <f t="shared" si="5"/>
        <v>933</v>
      </c>
      <c r="M16" s="72">
        <f t="shared" si="6"/>
        <v>27</v>
      </c>
      <c r="N16" s="73">
        <f t="shared" si="7"/>
        <v>960</v>
      </c>
      <c r="O16" s="74">
        <f t="shared" si="8"/>
        <v>3</v>
      </c>
      <c r="P16" s="75">
        <f t="shared" si="9"/>
        <v>963</v>
      </c>
      <c r="Q16" s="76">
        <f t="shared" si="10"/>
        <v>426</v>
      </c>
      <c r="R16" s="77">
        <f t="shared" si="11"/>
        <v>1329</v>
      </c>
      <c r="S16" s="52"/>
      <c r="T16"/>
      <c r="W16" s="1" t="s">
        <v>59</v>
      </c>
      <c r="X16" s="146">
        <v>0.01</v>
      </c>
    </row>
    <row r="17" spans="1:24" s="9" customFormat="1" ht="14.45" customHeight="1">
      <c r="A17" s="299"/>
      <c r="B17" s="21" t="s">
        <v>72</v>
      </c>
      <c r="C17" s="240">
        <v>7501</v>
      </c>
      <c r="D17" s="240">
        <v>8700</v>
      </c>
      <c r="E17" s="20">
        <v>8700</v>
      </c>
      <c r="F17" s="248">
        <f t="shared" si="12"/>
        <v>522</v>
      </c>
      <c r="G17" s="69">
        <f t="shared" si="0"/>
        <v>244</v>
      </c>
      <c r="H17" s="69">
        <f t="shared" si="1"/>
        <v>22</v>
      </c>
      <c r="I17" s="70">
        <f t="shared" si="2"/>
        <v>266</v>
      </c>
      <c r="J17" s="69">
        <f t="shared" si="3"/>
        <v>855</v>
      </c>
      <c r="K17" s="69">
        <f t="shared" si="4"/>
        <v>78</v>
      </c>
      <c r="L17" s="71">
        <f t="shared" si="5"/>
        <v>933</v>
      </c>
      <c r="M17" s="72">
        <f t="shared" si="6"/>
        <v>27</v>
      </c>
      <c r="N17" s="73">
        <f t="shared" si="7"/>
        <v>960</v>
      </c>
      <c r="O17" s="74">
        <f t="shared" si="8"/>
        <v>3</v>
      </c>
      <c r="P17" s="75">
        <f t="shared" si="9"/>
        <v>963</v>
      </c>
      <c r="Q17" s="76">
        <f t="shared" si="10"/>
        <v>426</v>
      </c>
      <c r="R17" s="77">
        <f t="shared" si="11"/>
        <v>1329</v>
      </c>
      <c r="S17" s="52"/>
      <c r="T17"/>
      <c r="W17" s="133" t="s">
        <v>103</v>
      </c>
      <c r="X17" s="144">
        <v>1E-3</v>
      </c>
    </row>
    <row r="18" spans="1:24" s="9" customFormat="1" ht="14.45" customHeight="1" thickBot="1">
      <c r="A18" s="299"/>
      <c r="B18" s="85" t="s">
        <v>73</v>
      </c>
      <c r="C18" s="241">
        <v>8701</v>
      </c>
      <c r="D18" s="241">
        <v>9900</v>
      </c>
      <c r="E18" s="86">
        <v>9900</v>
      </c>
      <c r="F18" s="249">
        <f t="shared" si="12"/>
        <v>594</v>
      </c>
      <c r="G18" s="78">
        <f t="shared" ref="G18:O18" si="13">G19</f>
        <v>244</v>
      </c>
      <c r="H18" s="78">
        <f t="shared" si="13"/>
        <v>22</v>
      </c>
      <c r="I18" s="79">
        <f t="shared" si="13"/>
        <v>266</v>
      </c>
      <c r="J18" s="242">
        <f t="shared" si="13"/>
        <v>855</v>
      </c>
      <c r="K18" s="78">
        <f t="shared" si="13"/>
        <v>78</v>
      </c>
      <c r="L18" s="80">
        <f t="shared" si="13"/>
        <v>933</v>
      </c>
      <c r="M18" s="81">
        <f t="shared" si="13"/>
        <v>27</v>
      </c>
      <c r="N18" s="82">
        <f t="shared" si="13"/>
        <v>960</v>
      </c>
      <c r="O18" s="83">
        <f t="shared" si="13"/>
        <v>3</v>
      </c>
      <c r="P18" s="84">
        <f t="shared" si="9"/>
        <v>963</v>
      </c>
      <c r="Q18" s="142">
        <f t="shared" si="10"/>
        <v>426</v>
      </c>
      <c r="R18" s="143">
        <f t="shared" si="11"/>
        <v>1329</v>
      </c>
      <c r="S18" s="52"/>
      <c r="T18"/>
      <c r="W18" s="133" t="s">
        <v>104</v>
      </c>
      <c r="X18" s="144">
        <v>5.1700000000000003E-2</v>
      </c>
    </row>
    <row r="19" spans="1:24" s="9" customFormat="1" ht="14.45" customHeight="1" thickTop="1">
      <c r="A19" s="299"/>
      <c r="B19" s="87" t="s">
        <v>66</v>
      </c>
      <c r="C19" s="87">
        <v>9901</v>
      </c>
      <c r="D19" s="87">
        <v>11100</v>
      </c>
      <c r="E19" s="88">
        <v>11100</v>
      </c>
      <c r="F19" s="250">
        <f t="shared" si="12"/>
        <v>666</v>
      </c>
      <c r="G19" s="89">
        <f>ROUND((E19*$X$15*20%),0)</f>
        <v>244</v>
      </c>
      <c r="H19" s="89">
        <f>ROUND((E19*$X$16*20%),0)</f>
        <v>22</v>
      </c>
      <c r="I19" s="90">
        <f>SUM(G19:H19)</f>
        <v>266</v>
      </c>
      <c r="J19" s="89">
        <f>ROUND((E19*$X$15*70%),0)</f>
        <v>855</v>
      </c>
      <c r="K19" s="89">
        <f>ROUND((E19*$X$16*70%),0)</f>
        <v>78</v>
      </c>
      <c r="L19" s="91">
        <f>J19+K19</f>
        <v>933</v>
      </c>
      <c r="M19" s="183">
        <f t="shared" ref="M19:M31" si="14">$M$32</f>
        <v>27</v>
      </c>
      <c r="N19" s="92">
        <f>L19+M19</f>
        <v>960</v>
      </c>
      <c r="O19" s="149">
        <f>ROUND((E19*0.025%),0)</f>
        <v>3</v>
      </c>
      <c r="P19" s="152">
        <f>N19+O19</f>
        <v>963</v>
      </c>
      <c r="Q19" s="153">
        <f t="shared" si="10"/>
        <v>426</v>
      </c>
      <c r="R19" s="141">
        <f t="shared" si="11"/>
        <v>1329</v>
      </c>
      <c r="S19" s="52"/>
      <c r="T19"/>
      <c r="W19" s="1" t="s">
        <v>105</v>
      </c>
      <c r="X19" s="145">
        <v>1.56</v>
      </c>
    </row>
    <row r="20" spans="1:24" s="9" customFormat="1" ht="14.45" customHeight="1">
      <c r="A20" s="299"/>
      <c r="B20" s="21" t="s">
        <v>43</v>
      </c>
      <c r="C20" s="21">
        <v>11101</v>
      </c>
      <c r="D20" s="21">
        <v>12540</v>
      </c>
      <c r="E20" s="97">
        <v>12540</v>
      </c>
      <c r="F20" s="248">
        <f t="shared" si="12"/>
        <v>752</v>
      </c>
      <c r="G20" s="69">
        <f t="shared" ref="G20:G31" si="15">ROUND((E20*$X$15*20%),0)</f>
        <v>276</v>
      </c>
      <c r="H20" s="69">
        <f t="shared" ref="H20:H31" si="16">ROUND((E20*$X$16*20%),0)</f>
        <v>25</v>
      </c>
      <c r="I20" s="70">
        <f t="shared" ref="I20:I45" si="17">SUM(G20:H20)</f>
        <v>301</v>
      </c>
      <c r="J20" s="69">
        <f t="shared" ref="J20:J31" si="18">ROUND((E20*$X$15*70%),0)</f>
        <v>966</v>
      </c>
      <c r="K20" s="69">
        <f t="shared" ref="K20:K31" si="19">ROUND((E20*$X$16*70%),0)</f>
        <v>88</v>
      </c>
      <c r="L20" s="71">
        <f>J20+K20</f>
        <v>1054</v>
      </c>
      <c r="M20" s="106">
        <f t="shared" si="14"/>
        <v>27</v>
      </c>
      <c r="N20" s="73">
        <f>L20+M20</f>
        <v>1081</v>
      </c>
      <c r="O20" s="150">
        <f t="shared" ref="O20:O45" si="20">ROUND((E20*0.025%),0)</f>
        <v>3</v>
      </c>
      <c r="P20" s="75">
        <f t="shared" ref="P20:P45" si="21">N20+O20</f>
        <v>1084</v>
      </c>
      <c r="Q20" s="76">
        <f t="shared" si="10"/>
        <v>426</v>
      </c>
      <c r="R20" s="77">
        <f t="shared" si="11"/>
        <v>1329</v>
      </c>
      <c r="S20" s="52">
        <f>P20+R20</f>
        <v>2413</v>
      </c>
      <c r="T20"/>
      <c r="V20" s="10"/>
    </row>
    <row r="21" spans="1:24" s="9" customFormat="1" ht="14.45" customHeight="1">
      <c r="A21" s="299"/>
      <c r="B21" s="21" t="s">
        <v>44</v>
      </c>
      <c r="C21" s="21">
        <v>12541</v>
      </c>
      <c r="D21" s="21">
        <v>13500</v>
      </c>
      <c r="E21" s="97">
        <v>13500</v>
      </c>
      <c r="F21" s="248">
        <f t="shared" si="12"/>
        <v>810</v>
      </c>
      <c r="G21" s="69">
        <f t="shared" si="15"/>
        <v>297</v>
      </c>
      <c r="H21" s="69">
        <f t="shared" si="16"/>
        <v>27</v>
      </c>
      <c r="I21" s="70">
        <f>SUM(G21:H21)</f>
        <v>324</v>
      </c>
      <c r="J21" s="69">
        <f t="shared" si="18"/>
        <v>1040</v>
      </c>
      <c r="K21" s="69">
        <f t="shared" si="19"/>
        <v>95</v>
      </c>
      <c r="L21" s="71">
        <f>J21+K21</f>
        <v>1135</v>
      </c>
      <c r="M21" s="106">
        <f t="shared" si="14"/>
        <v>27</v>
      </c>
      <c r="N21" s="73">
        <f t="shared" ref="N21:N30" si="22">L21+M21</f>
        <v>1162</v>
      </c>
      <c r="O21" s="150">
        <f>ROUND((E21*0.025%),0)</f>
        <v>3</v>
      </c>
      <c r="P21" s="75">
        <f t="shared" si="21"/>
        <v>1165</v>
      </c>
      <c r="Q21" s="76">
        <f t="shared" si="10"/>
        <v>426</v>
      </c>
      <c r="R21" s="77">
        <f t="shared" si="11"/>
        <v>1329</v>
      </c>
      <c r="S21" s="52">
        <f>P21+R21</f>
        <v>2494</v>
      </c>
      <c r="T21"/>
      <c r="V21" s="10"/>
    </row>
    <row r="22" spans="1:24" s="9" customFormat="1" ht="14.45" customHeight="1">
      <c r="A22" s="299"/>
      <c r="B22" s="21" t="s">
        <v>33</v>
      </c>
      <c r="C22" s="21">
        <v>13501</v>
      </c>
      <c r="D22" s="21">
        <v>15840</v>
      </c>
      <c r="E22" s="18">
        <v>15840</v>
      </c>
      <c r="F22" s="248">
        <f t="shared" si="12"/>
        <v>950</v>
      </c>
      <c r="G22" s="69">
        <f t="shared" si="15"/>
        <v>348</v>
      </c>
      <c r="H22" s="69">
        <f t="shared" si="16"/>
        <v>32</v>
      </c>
      <c r="I22" s="70">
        <f t="shared" ref="I22:I29" si="23">SUM(G22:H22)</f>
        <v>380</v>
      </c>
      <c r="J22" s="69">
        <f t="shared" si="18"/>
        <v>1220</v>
      </c>
      <c r="K22" s="69">
        <f t="shared" si="19"/>
        <v>111</v>
      </c>
      <c r="L22" s="71">
        <f t="shared" ref="L22:L30" si="24">J22+K22</f>
        <v>1331</v>
      </c>
      <c r="M22" s="106">
        <f t="shared" si="14"/>
        <v>27</v>
      </c>
      <c r="N22" s="73">
        <f t="shared" si="22"/>
        <v>1358</v>
      </c>
      <c r="O22" s="150">
        <f>ROUND((E22*0.025%),0)</f>
        <v>4</v>
      </c>
      <c r="P22" s="75">
        <f t="shared" si="21"/>
        <v>1362</v>
      </c>
      <c r="Q22" s="76">
        <f t="shared" si="10"/>
        <v>426</v>
      </c>
      <c r="R22" s="77">
        <f t="shared" si="11"/>
        <v>1329</v>
      </c>
      <c r="S22" s="52">
        <f>P22+R22</f>
        <v>2691</v>
      </c>
      <c r="T22"/>
      <c r="V22" s="10"/>
    </row>
    <row r="23" spans="1:24" s="9" customFormat="1" ht="14.45" customHeight="1">
      <c r="A23" s="299"/>
      <c r="B23" s="22" t="s">
        <v>0</v>
      </c>
      <c r="C23" s="22">
        <v>15841</v>
      </c>
      <c r="D23" s="22">
        <v>16500</v>
      </c>
      <c r="E23" s="18">
        <v>16500</v>
      </c>
      <c r="F23" s="248">
        <f t="shared" si="12"/>
        <v>990</v>
      </c>
      <c r="G23" s="69">
        <f t="shared" si="15"/>
        <v>363</v>
      </c>
      <c r="H23" s="69">
        <f t="shared" si="16"/>
        <v>33</v>
      </c>
      <c r="I23" s="70">
        <f t="shared" si="23"/>
        <v>396</v>
      </c>
      <c r="J23" s="69">
        <f t="shared" si="18"/>
        <v>1271</v>
      </c>
      <c r="K23" s="69">
        <f t="shared" si="19"/>
        <v>116</v>
      </c>
      <c r="L23" s="71">
        <f t="shared" si="24"/>
        <v>1387</v>
      </c>
      <c r="M23" s="106">
        <f t="shared" si="14"/>
        <v>27</v>
      </c>
      <c r="N23" s="73">
        <f t="shared" si="22"/>
        <v>1414</v>
      </c>
      <c r="O23" s="150">
        <f t="shared" si="20"/>
        <v>4</v>
      </c>
      <c r="P23" s="75">
        <f t="shared" si="21"/>
        <v>1418</v>
      </c>
      <c r="Q23" s="76">
        <f t="shared" si="10"/>
        <v>426</v>
      </c>
      <c r="R23" s="77">
        <f t="shared" si="11"/>
        <v>1329</v>
      </c>
      <c r="S23" s="52">
        <f>P23+R23</f>
        <v>2747</v>
      </c>
      <c r="T23"/>
      <c r="V23" s="10"/>
    </row>
    <row r="24" spans="1:24" s="9" customFormat="1" ht="14.45" customHeight="1">
      <c r="A24" s="299"/>
      <c r="B24" s="22" t="s">
        <v>31</v>
      </c>
      <c r="C24" s="22">
        <v>16501</v>
      </c>
      <c r="D24" s="22">
        <v>17280</v>
      </c>
      <c r="E24" s="18">
        <v>17280</v>
      </c>
      <c r="F24" s="248">
        <f t="shared" si="12"/>
        <v>1037</v>
      </c>
      <c r="G24" s="69">
        <f t="shared" si="15"/>
        <v>380</v>
      </c>
      <c r="H24" s="69">
        <f t="shared" si="16"/>
        <v>35</v>
      </c>
      <c r="I24" s="70">
        <f t="shared" si="23"/>
        <v>415</v>
      </c>
      <c r="J24" s="69">
        <f t="shared" si="18"/>
        <v>1331</v>
      </c>
      <c r="K24" s="69">
        <f t="shared" si="19"/>
        <v>121</v>
      </c>
      <c r="L24" s="71">
        <f t="shared" si="24"/>
        <v>1452</v>
      </c>
      <c r="M24" s="106">
        <f t="shared" si="14"/>
        <v>27</v>
      </c>
      <c r="N24" s="73">
        <f t="shared" si="22"/>
        <v>1479</v>
      </c>
      <c r="O24" s="150">
        <f t="shared" si="20"/>
        <v>4</v>
      </c>
      <c r="P24" s="75">
        <f t="shared" si="21"/>
        <v>1483</v>
      </c>
      <c r="Q24" s="76">
        <f t="shared" si="10"/>
        <v>426</v>
      </c>
      <c r="R24" s="77">
        <f t="shared" si="11"/>
        <v>1329</v>
      </c>
      <c r="S24" s="52">
        <f t="shared" ref="S24:S69" si="25">P24+R24</f>
        <v>2812</v>
      </c>
      <c r="T24"/>
      <c r="V24" s="10"/>
    </row>
    <row r="25" spans="1:24" s="9" customFormat="1" ht="14.45" customHeight="1" thickBot="1">
      <c r="A25" s="299"/>
      <c r="B25" s="13" t="s">
        <v>45</v>
      </c>
      <c r="C25" s="13">
        <v>17281</v>
      </c>
      <c r="D25" s="13">
        <v>17880</v>
      </c>
      <c r="E25" s="18">
        <v>17880</v>
      </c>
      <c r="F25" s="248">
        <f t="shared" si="12"/>
        <v>1073</v>
      </c>
      <c r="G25" s="69">
        <f t="shared" si="15"/>
        <v>393</v>
      </c>
      <c r="H25" s="69">
        <f t="shared" si="16"/>
        <v>36</v>
      </c>
      <c r="I25" s="70">
        <f t="shared" si="23"/>
        <v>429</v>
      </c>
      <c r="J25" s="69">
        <f t="shared" si="18"/>
        <v>1377</v>
      </c>
      <c r="K25" s="69">
        <f t="shared" si="19"/>
        <v>125</v>
      </c>
      <c r="L25" s="71">
        <f t="shared" si="24"/>
        <v>1502</v>
      </c>
      <c r="M25" s="106">
        <f t="shared" si="14"/>
        <v>27</v>
      </c>
      <c r="N25" s="73">
        <f t="shared" si="22"/>
        <v>1529</v>
      </c>
      <c r="O25" s="150">
        <f t="shared" si="20"/>
        <v>4</v>
      </c>
      <c r="P25" s="75">
        <f t="shared" si="21"/>
        <v>1533</v>
      </c>
      <c r="Q25" s="76">
        <f t="shared" si="10"/>
        <v>426</v>
      </c>
      <c r="R25" s="77">
        <f t="shared" si="11"/>
        <v>1329</v>
      </c>
      <c r="S25" s="53">
        <f t="shared" si="25"/>
        <v>2862</v>
      </c>
      <c r="T25"/>
      <c r="V25" s="10"/>
    </row>
    <row r="26" spans="1:24" s="9" customFormat="1" ht="14.45" customHeight="1" thickTop="1">
      <c r="A26" s="299"/>
      <c r="B26" s="13" t="s">
        <v>47</v>
      </c>
      <c r="C26" s="13">
        <v>17881</v>
      </c>
      <c r="D26" s="13">
        <v>19047</v>
      </c>
      <c r="E26" s="18">
        <v>19047</v>
      </c>
      <c r="F26" s="248">
        <f t="shared" si="12"/>
        <v>1143</v>
      </c>
      <c r="G26" s="69">
        <f t="shared" si="15"/>
        <v>419</v>
      </c>
      <c r="H26" s="69">
        <f t="shared" si="16"/>
        <v>38</v>
      </c>
      <c r="I26" s="70">
        <f t="shared" si="23"/>
        <v>457</v>
      </c>
      <c r="J26" s="69">
        <f t="shared" si="18"/>
        <v>1467</v>
      </c>
      <c r="K26" s="69">
        <f t="shared" si="19"/>
        <v>133</v>
      </c>
      <c r="L26" s="71">
        <f t="shared" si="24"/>
        <v>1600</v>
      </c>
      <c r="M26" s="106">
        <f t="shared" si="14"/>
        <v>27</v>
      </c>
      <c r="N26" s="73">
        <f t="shared" si="22"/>
        <v>1627</v>
      </c>
      <c r="O26" s="150">
        <f t="shared" si="20"/>
        <v>5</v>
      </c>
      <c r="P26" s="75">
        <f t="shared" si="21"/>
        <v>1632</v>
      </c>
      <c r="Q26" s="76">
        <f t="shared" si="10"/>
        <v>426</v>
      </c>
      <c r="R26" s="77">
        <f t="shared" si="11"/>
        <v>1329</v>
      </c>
      <c r="S26" s="54">
        <f t="shared" si="25"/>
        <v>2961</v>
      </c>
      <c r="T26"/>
      <c r="V26" s="10"/>
    </row>
    <row r="27" spans="1:24" s="9" customFormat="1" ht="14.45" customHeight="1">
      <c r="A27" s="299"/>
      <c r="B27" s="13" t="s">
        <v>67</v>
      </c>
      <c r="C27" s="13">
        <v>19048</v>
      </c>
      <c r="D27" s="13">
        <v>20008</v>
      </c>
      <c r="E27" s="18">
        <v>20008</v>
      </c>
      <c r="F27" s="248">
        <f t="shared" si="12"/>
        <v>1200</v>
      </c>
      <c r="G27" s="69">
        <f t="shared" si="15"/>
        <v>440</v>
      </c>
      <c r="H27" s="69">
        <f t="shared" si="16"/>
        <v>40</v>
      </c>
      <c r="I27" s="70">
        <f t="shared" si="23"/>
        <v>480</v>
      </c>
      <c r="J27" s="69">
        <f t="shared" si="18"/>
        <v>1541</v>
      </c>
      <c r="K27" s="69">
        <f t="shared" si="19"/>
        <v>140</v>
      </c>
      <c r="L27" s="71">
        <f t="shared" si="24"/>
        <v>1681</v>
      </c>
      <c r="M27" s="106">
        <f t="shared" si="14"/>
        <v>27</v>
      </c>
      <c r="N27" s="73">
        <f t="shared" si="22"/>
        <v>1708</v>
      </c>
      <c r="O27" s="151">
        <f t="shared" si="20"/>
        <v>5</v>
      </c>
      <c r="P27" s="75">
        <f t="shared" si="21"/>
        <v>1713</v>
      </c>
      <c r="Q27" s="76">
        <f t="shared" si="10"/>
        <v>426</v>
      </c>
      <c r="R27" s="77">
        <f t="shared" si="11"/>
        <v>1329</v>
      </c>
      <c r="S27" s="55">
        <f t="shared" si="25"/>
        <v>3042</v>
      </c>
      <c r="T27"/>
      <c r="V27" s="10"/>
    </row>
    <row r="28" spans="1:24" s="9" customFormat="1" ht="14.45" customHeight="1">
      <c r="A28" s="299"/>
      <c r="B28" s="13" t="s">
        <v>76</v>
      </c>
      <c r="C28" s="13">
        <v>20009</v>
      </c>
      <c r="D28" s="13">
        <v>21009</v>
      </c>
      <c r="E28" s="18">
        <v>21009</v>
      </c>
      <c r="F28" s="248">
        <f t="shared" si="12"/>
        <v>1261</v>
      </c>
      <c r="G28" s="69">
        <f t="shared" si="15"/>
        <v>462</v>
      </c>
      <c r="H28" s="69">
        <f t="shared" si="16"/>
        <v>42</v>
      </c>
      <c r="I28" s="70">
        <f t="shared" si="23"/>
        <v>504</v>
      </c>
      <c r="J28" s="69">
        <f t="shared" si="18"/>
        <v>1618</v>
      </c>
      <c r="K28" s="69">
        <f t="shared" si="19"/>
        <v>147</v>
      </c>
      <c r="L28" s="71">
        <f t="shared" si="24"/>
        <v>1765</v>
      </c>
      <c r="M28" s="106">
        <f t="shared" si="14"/>
        <v>27</v>
      </c>
      <c r="N28" s="73">
        <f t="shared" si="22"/>
        <v>1792</v>
      </c>
      <c r="O28" s="151">
        <f t="shared" si="20"/>
        <v>5</v>
      </c>
      <c r="P28" s="75">
        <f t="shared" si="21"/>
        <v>1797</v>
      </c>
      <c r="Q28" s="76">
        <f t="shared" si="10"/>
        <v>426</v>
      </c>
      <c r="R28" s="77">
        <f t="shared" si="11"/>
        <v>1329</v>
      </c>
      <c r="S28" s="52">
        <f t="shared" si="25"/>
        <v>3126</v>
      </c>
      <c r="T28"/>
      <c r="V28" s="10"/>
    </row>
    <row r="29" spans="1:24" s="9" customFormat="1" ht="14.45" customHeight="1">
      <c r="A29" s="299"/>
      <c r="B29" s="147" t="s">
        <v>84</v>
      </c>
      <c r="C29" s="147">
        <v>21010</v>
      </c>
      <c r="D29" s="147">
        <v>22000</v>
      </c>
      <c r="E29" s="148">
        <v>22000</v>
      </c>
      <c r="F29" s="248">
        <f t="shared" si="12"/>
        <v>1320</v>
      </c>
      <c r="G29" s="69">
        <f t="shared" si="15"/>
        <v>484</v>
      </c>
      <c r="H29" s="69">
        <f t="shared" si="16"/>
        <v>44</v>
      </c>
      <c r="I29" s="70">
        <f t="shared" si="23"/>
        <v>528</v>
      </c>
      <c r="J29" s="69">
        <f t="shared" si="18"/>
        <v>1694</v>
      </c>
      <c r="K29" s="69">
        <f t="shared" si="19"/>
        <v>154</v>
      </c>
      <c r="L29" s="71">
        <f t="shared" si="24"/>
        <v>1848</v>
      </c>
      <c r="M29" s="106">
        <f t="shared" si="14"/>
        <v>27</v>
      </c>
      <c r="N29" s="73">
        <f t="shared" si="22"/>
        <v>1875</v>
      </c>
      <c r="O29" s="151">
        <f t="shared" si="20"/>
        <v>6</v>
      </c>
      <c r="P29" s="75">
        <f t="shared" si="21"/>
        <v>1881</v>
      </c>
      <c r="Q29" s="76">
        <f t="shared" si="10"/>
        <v>426</v>
      </c>
      <c r="R29" s="77">
        <f t="shared" si="11"/>
        <v>1329</v>
      </c>
      <c r="S29" s="52">
        <f t="shared" si="25"/>
        <v>3210</v>
      </c>
      <c r="T29"/>
      <c r="V29" s="10"/>
    </row>
    <row r="30" spans="1:24" s="9" customFormat="1" ht="14.45" customHeight="1">
      <c r="A30" s="299"/>
      <c r="B30" s="147" t="s">
        <v>92</v>
      </c>
      <c r="C30" s="147">
        <v>22001</v>
      </c>
      <c r="D30" s="147">
        <v>23100</v>
      </c>
      <c r="E30" s="148">
        <v>23100</v>
      </c>
      <c r="F30" s="248">
        <f t="shared" si="12"/>
        <v>1386</v>
      </c>
      <c r="G30" s="69">
        <f t="shared" si="15"/>
        <v>508</v>
      </c>
      <c r="H30" s="69">
        <f t="shared" si="16"/>
        <v>46</v>
      </c>
      <c r="I30" s="70">
        <f>SUM(G30:H30)</f>
        <v>554</v>
      </c>
      <c r="J30" s="69">
        <f t="shared" si="18"/>
        <v>1779</v>
      </c>
      <c r="K30" s="69">
        <f t="shared" si="19"/>
        <v>162</v>
      </c>
      <c r="L30" s="71">
        <f t="shared" si="24"/>
        <v>1941</v>
      </c>
      <c r="M30" s="106">
        <f t="shared" si="14"/>
        <v>27</v>
      </c>
      <c r="N30" s="73">
        <f t="shared" si="22"/>
        <v>1968</v>
      </c>
      <c r="O30" s="151">
        <f t="shared" si="20"/>
        <v>6</v>
      </c>
      <c r="P30" s="75">
        <f t="shared" si="21"/>
        <v>1974</v>
      </c>
      <c r="Q30" s="76">
        <f t="shared" si="10"/>
        <v>426</v>
      </c>
      <c r="R30" s="77">
        <f t="shared" si="11"/>
        <v>1329</v>
      </c>
      <c r="S30" s="52">
        <f t="shared" si="25"/>
        <v>3303</v>
      </c>
      <c r="T30"/>
      <c r="V30" s="10"/>
    </row>
    <row r="31" spans="1:24" s="9" customFormat="1" ht="14.45" customHeight="1">
      <c r="A31" s="299"/>
      <c r="B31" s="104" t="s">
        <v>110</v>
      </c>
      <c r="C31" s="104">
        <v>23101</v>
      </c>
      <c r="D31" s="104">
        <v>24000</v>
      </c>
      <c r="E31" s="105">
        <v>24000</v>
      </c>
      <c r="F31" s="248">
        <f t="shared" si="12"/>
        <v>1440</v>
      </c>
      <c r="G31" s="78">
        <f t="shared" si="15"/>
        <v>528</v>
      </c>
      <c r="H31" s="78">
        <f t="shared" si="16"/>
        <v>48</v>
      </c>
      <c r="I31" s="172">
        <f>SUM(G31:H31)</f>
        <v>576</v>
      </c>
      <c r="J31" s="78">
        <f t="shared" si="18"/>
        <v>1848</v>
      </c>
      <c r="K31" s="78">
        <f t="shared" si="19"/>
        <v>168</v>
      </c>
      <c r="L31" s="173">
        <f>J31+K31</f>
        <v>2016</v>
      </c>
      <c r="M31" s="106">
        <f t="shared" si="14"/>
        <v>27</v>
      </c>
      <c r="N31" s="174">
        <f t="shared" ref="N31:N46" si="26">L31+M31</f>
        <v>2043</v>
      </c>
      <c r="O31" s="175">
        <f t="shared" si="20"/>
        <v>6</v>
      </c>
      <c r="P31" s="176">
        <f t="shared" si="21"/>
        <v>2049</v>
      </c>
      <c r="Q31" s="76">
        <f t="shared" si="10"/>
        <v>426</v>
      </c>
      <c r="R31" s="177">
        <f t="shared" si="11"/>
        <v>1329</v>
      </c>
      <c r="S31" s="52">
        <f t="shared" si="25"/>
        <v>3378</v>
      </c>
      <c r="T31"/>
      <c r="V31" s="10"/>
    </row>
    <row r="32" spans="1:24" s="9" customFormat="1" ht="14.45" customHeight="1">
      <c r="A32" s="299"/>
      <c r="B32" s="104" t="s">
        <v>111</v>
      </c>
      <c r="C32" s="104">
        <v>24001</v>
      </c>
      <c r="D32" s="104">
        <v>25250</v>
      </c>
      <c r="E32" s="105">
        <v>25250</v>
      </c>
      <c r="F32" s="248">
        <f t="shared" si="12"/>
        <v>1515</v>
      </c>
      <c r="G32" s="194">
        <f>ROUND((E32*$X$15*20%),0)</f>
        <v>556</v>
      </c>
      <c r="H32" s="194">
        <f>ROUND((E32*$X$16*20%),0)</f>
        <v>51</v>
      </c>
      <c r="I32" s="172">
        <f t="shared" si="17"/>
        <v>607</v>
      </c>
      <c r="J32" s="194">
        <f>ROUND((E32*$X$15*70%),0)</f>
        <v>1944</v>
      </c>
      <c r="K32" s="194">
        <f>ROUND((E32*$X$16*70%),0)</f>
        <v>177</v>
      </c>
      <c r="L32" s="173">
        <f>J32+K32</f>
        <v>2121</v>
      </c>
      <c r="M32" s="195">
        <f>ROUND(($E$34*$X$17),0)</f>
        <v>27</v>
      </c>
      <c r="N32" s="174">
        <f t="shared" si="26"/>
        <v>2148</v>
      </c>
      <c r="O32" s="196">
        <f t="shared" si="20"/>
        <v>6</v>
      </c>
      <c r="P32" s="176">
        <f t="shared" si="21"/>
        <v>2154</v>
      </c>
      <c r="Q32" s="197">
        <f t="shared" si="10"/>
        <v>426</v>
      </c>
      <c r="R32" s="177">
        <f t="shared" si="11"/>
        <v>1329</v>
      </c>
      <c r="S32" s="52">
        <f t="shared" si="25"/>
        <v>3483</v>
      </c>
      <c r="T32"/>
      <c r="V32" s="10"/>
    </row>
    <row r="33" spans="1:22" s="9" customFormat="1" ht="14.45" customHeight="1" thickBot="1">
      <c r="A33" s="299"/>
      <c r="B33" s="104" t="s">
        <v>112</v>
      </c>
      <c r="C33" s="104">
        <v>25251</v>
      </c>
      <c r="D33" s="104">
        <v>26400</v>
      </c>
      <c r="E33" s="105">
        <v>26400</v>
      </c>
      <c r="F33" s="249">
        <f t="shared" si="12"/>
        <v>1584</v>
      </c>
      <c r="G33" s="194">
        <f>ROUND((E33*$X$15*20%),0)</f>
        <v>581</v>
      </c>
      <c r="H33" s="194">
        <f t="shared" ref="H33:H46" si="27">ROUND((E33*$X$16*20%),0)</f>
        <v>53</v>
      </c>
      <c r="I33" s="172">
        <f>SUM(G33:H33)</f>
        <v>634</v>
      </c>
      <c r="J33" s="194">
        <f t="shared" ref="J33:J46" si="28">ROUND((E33*$X$15*70%),0)</f>
        <v>2033</v>
      </c>
      <c r="K33" s="194">
        <f t="shared" ref="K33:K46" si="29">ROUND((E33*$X$16*70%),0)</f>
        <v>185</v>
      </c>
      <c r="L33" s="173">
        <f t="shared" ref="L33:L46" si="30">J33+K33</f>
        <v>2218</v>
      </c>
      <c r="M33" s="195">
        <f>ROUND(($E$34*$X$17),0)</f>
        <v>27</v>
      </c>
      <c r="N33" s="174">
        <f t="shared" si="26"/>
        <v>2245</v>
      </c>
      <c r="O33" s="196">
        <f t="shared" si="20"/>
        <v>7</v>
      </c>
      <c r="P33" s="176">
        <f t="shared" si="21"/>
        <v>2252</v>
      </c>
      <c r="Q33" s="197">
        <f t="shared" si="10"/>
        <v>426</v>
      </c>
      <c r="R33" s="177">
        <f t="shared" si="11"/>
        <v>1329</v>
      </c>
      <c r="S33" s="52">
        <f t="shared" si="25"/>
        <v>3581</v>
      </c>
      <c r="T33"/>
      <c r="V33" s="10"/>
    </row>
    <row r="34" spans="1:22" s="9" customFormat="1" ht="14.45" customHeight="1" thickTop="1">
      <c r="A34" s="171" t="s">
        <v>89</v>
      </c>
      <c r="B34" s="193" t="s">
        <v>180</v>
      </c>
      <c r="C34" s="193">
        <v>26401</v>
      </c>
      <c r="D34" s="193">
        <v>27470</v>
      </c>
      <c r="E34" s="198">
        <v>27470</v>
      </c>
      <c r="F34" s="250">
        <f t="shared" si="12"/>
        <v>1648</v>
      </c>
      <c r="G34" s="199">
        <f t="shared" ref="G34:G46" si="31">ROUND((E34*$X$15*20%),0)</f>
        <v>604</v>
      </c>
      <c r="H34" s="199">
        <f t="shared" si="27"/>
        <v>55</v>
      </c>
      <c r="I34" s="200">
        <f t="shared" si="17"/>
        <v>659</v>
      </c>
      <c r="J34" s="199">
        <f t="shared" si="28"/>
        <v>2115</v>
      </c>
      <c r="K34" s="199">
        <f t="shared" si="29"/>
        <v>192</v>
      </c>
      <c r="L34" s="201">
        <f t="shared" si="30"/>
        <v>2307</v>
      </c>
      <c r="M34" s="202">
        <f t="shared" ref="M34:M45" si="32">ROUND((E34*$X$17),0)</f>
        <v>27</v>
      </c>
      <c r="N34" s="203">
        <f t="shared" si="26"/>
        <v>2334</v>
      </c>
      <c r="O34" s="204">
        <f t="shared" si="20"/>
        <v>7</v>
      </c>
      <c r="P34" s="205">
        <f t="shared" si="21"/>
        <v>2341</v>
      </c>
      <c r="Q34" s="206">
        <f t="shared" ref="Q34:Q83" si="33">+ROUND(E34*$X$18*0.3,0)</f>
        <v>426</v>
      </c>
      <c r="R34" s="207">
        <f t="shared" ref="R34:R83" si="34">+ROUND(E34*$X$18*0.6*$X$19,0)</f>
        <v>1329</v>
      </c>
      <c r="S34" s="52">
        <f t="shared" si="25"/>
        <v>3670</v>
      </c>
      <c r="T34"/>
      <c r="V34" s="10"/>
    </row>
    <row r="35" spans="1:22" s="9" customFormat="1" ht="14.45" customHeight="1">
      <c r="A35" s="102" t="s">
        <v>90</v>
      </c>
      <c r="B35" s="13" t="s">
        <v>181</v>
      </c>
      <c r="C35" s="13">
        <v>27471</v>
      </c>
      <c r="D35" s="13">
        <v>27600</v>
      </c>
      <c r="E35" s="18">
        <v>27600</v>
      </c>
      <c r="F35" s="248">
        <f t="shared" si="12"/>
        <v>1656</v>
      </c>
      <c r="G35" s="154">
        <f>ROUND((E35*$X$15*20%),0)</f>
        <v>607</v>
      </c>
      <c r="H35" s="154">
        <f>ROUND((E35*$X$16*20%),0)</f>
        <v>55</v>
      </c>
      <c r="I35" s="70">
        <f>SUM(G35:H35)</f>
        <v>662</v>
      </c>
      <c r="J35" s="154">
        <f>ROUND((E35*$X$15*70%),0)</f>
        <v>2125</v>
      </c>
      <c r="K35" s="154">
        <f>ROUND((E35*$X$16*70%),0)</f>
        <v>193</v>
      </c>
      <c r="L35" s="43">
        <f>J35+K35</f>
        <v>2318</v>
      </c>
      <c r="M35" s="155">
        <f>ROUND((E35*$X$17),0)</f>
        <v>28</v>
      </c>
      <c r="N35" s="58">
        <f>L35+M35</f>
        <v>2346</v>
      </c>
      <c r="O35" s="62">
        <f>ROUND((E35*0.025%),0)</f>
        <v>7</v>
      </c>
      <c r="P35" s="67">
        <f>N35+O35</f>
        <v>2353</v>
      </c>
      <c r="Q35" s="65">
        <f>+ROUND(E35*$X$18*0.3,0)</f>
        <v>428</v>
      </c>
      <c r="R35" s="51">
        <f>+ROUND(E35*$X$18*0.6*$X$19,0)</f>
        <v>1336</v>
      </c>
      <c r="S35" s="52"/>
      <c r="T35"/>
      <c r="V35" s="10"/>
    </row>
    <row r="36" spans="1:22" s="9" customFormat="1" ht="14.45" customHeight="1">
      <c r="A36" s="102" t="s">
        <v>91</v>
      </c>
      <c r="B36" s="13" t="s">
        <v>1</v>
      </c>
      <c r="C36" s="13">
        <v>27601</v>
      </c>
      <c r="D36" s="13">
        <v>28800</v>
      </c>
      <c r="E36" s="18">
        <v>28800</v>
      </c>
      <c r="F36" s="248">
        <f t="shared" si="12"/>
        <v>1728</v>
      </c>
      <c r="G36" s="154">
        <f t="shared" si="31"/>
        <v>634</v>
      </c>
      <c r="H36" s="154">
        <f t="shared" si="27"/>
        <v>58</v>
      </c>
      <c r="I36" s="70">
        <f t="shared" si="17"/>
        <v>692</v>
      </c>
      <c r="J36" s="154">
        <f t="shared" si="28"/>
        <v>2218</v>
      </c>
      <c r="K36" s="154">
        <f t="shared" si="29"/>
        <v>202</v>
      </c>
      <c r="L36" s="43">
        <f t="shared" si="30"/>
        <v>2420</v>
      </c>
      <c r="M36" s="155">
        <f t="shared" si="32"/>
        <v>29</v>
      </c>
      <c r="N36" s="58">
        <f t="shared" si="26"/>
        <v>2449</v>
      </c>
      <c r="O36" s="62">
        <f>ROUND((E36*0.025%),0)</f>
        <v>7</v>
      </c>
      <c r="P36" s="67">
        <f t="shared" si="21"/>
        <v>2456</v>
      </c>
      <c r="Q36" s="65">
        <f t="shared" si="33"/>
        <v>447</v>
      </c>
      <c r="R36" s="51">
        <f t="shared" si="34"/>
        <v>1394</v>
      </c>
      <c r="S36" s="52">
        <f t="shared" si="25"/>
        <v>3850</v>
      </c>
      <c r="T36"/>
      <c r="V36" s="10"/>
    </row>
    <row r="37" spans="1:22" s="9" customFormat="1" ht="14.45" customHeight="1">
      <c r="A37" s="102" t="s">
        <v>108</v>
      </c>
      <c r="B37" s="13" t="s">
        <v>2</v>
      </c>
      <c r="C37" s="13">
        <v>28801</v>
      </c>
      <c r="D37" s="13">
        <v>30300</v>
      </c>
      <c r="E37" s="18">
        <v>30300</v>
      </c>
      <c r="F37" s="248">
        <f t="shared" si="12"/>
        <v>1818</v>
      </c>
      <c r="G37" s="154">
        <f t="shared" si="31"/>
        <v>667</v>
      </c>
      <c r="H37" s="154">
        <f t="shared" si="27"/>
        <v>61</v>
      </c>
      <c r="I37" s="70">
        <f t="shared" si="17"/>
        <v>728</v>
      </c>
      <c r="J37" s="154">
        <f t="shared" si="28"/>
        <v>2333</v>
      </c>
      <c r="K37" s="154">
        <f t="shared" si="29"/>
        <v>212</v>
      </c>
      <c r="L37" s="43">
        <f t="shared" si="30"/>
        <v>2545</v>
      </c>
      <c r="M37" s="155">
        <f t="shared" si="32"/>
        <v>30</v>
      </c>
      <c r="N37" s="58">
        <f t="shared" si="26"/>
        <v>2575</v>
      </c>
      <c r="O37" s="62">
        <f t="shared" si="20"/>
        <v>8</v>
      </c>
      <c r="P37" s="67">
        <f t="shared" si="21"/>
        <v>2583</v>
      </c>
      <c r="Q37" s="65">
        <f t="shared" si="33"/>
        <v>470</v>
      </c>
      <c r="R37" s="51">
        <f t="shared" si="34"/>
        <v>1466</v>
      </c>
      <c r="S37" s="52">
        <f t="shared" si="25"/>
        <v>4049</v>
      </c>
      <c r="T37"/>
      <c r="V37" s="10"/>
    </row>
    <row r="38" spans="1:22" s="9" customFormat="1" ht="14.45" customHeight="1">
      <c r="A38" s="102" t="s">
        <v>77</v>
      </c>
      <c r="B38" s="13" t="s">
        <v>3</v>
      </c>
      <c r="C38" s="13">
        <v>30301</v>
      </c>
      <c r="D38" s="13">
        <v>31800</v>
      </c>
      <c r="E38" s="28">
        <v>31800</v>
      </c>
      <c r="F38" s="248">
        <f t="shared" si="12"/>
        <v>1908</v>
      </c>
      <c r="G38" s="154">
        <f t="shared" si="31"/>
        <v>700</v>
      </c>
      <c r="H38" s="154">
        <f t="shared" si="27"/>
        <v>64</v>
      </c>
      <c r="I38" s="70">
        <f t="shared" si="17"/>
        <v>764</v>
      </c>
      <c r="J38" s="154">
        <f t="shared" si="28"/>
        <v>2449</v>
      </c>
      <c r="K38" s="154">
        <f t="shared" si="29"/>
        <v>223</v>
      </c>
      <c r="L38" s="43">
        <f t="shared" si="30"/>
        <v>2672</v>
      </c>
      <c r="M38" s="155">
        <f t="shared" si="32"/>
        <v>32</v>
      </c>
      <c r="N38" s="58">
        <f t="shared" si="26"/>
        <v>2704</v>
      </c>
      <c r="O38" s="62">
        <f t="shared" si="20"/>
        <v>8</v>
      </c>
      <c r="P38" s="67">
        <f t="shared" si="21"/>
        <v>2712</v>
      </c>
      <c r="Q38" s="65">
        <f t="shared" si="33"/>
        <v>493</v>
      </c>
      <c r="R38" s="51">
        <f t="shared" si="34"/>
        <v>1539</v>
      </c>
      <c r="S38" s="52">
        <f t="shared" si="25"/>
        <v>4251</v>
      </c>
      <c r="T38"/>
      <c r="V38" s="10"/>
    </row>
    <row r="39" spans="1:22" s="9" customFormat="1" ht="14.45" customHeight="1">
      <c r="A39" s="102" t="s">
        <v>85</v>
      </c>
      <c r="B39" s="13" t="s">
        <v>4</v>
      </c>
      <c r="C39" s="13">
        <v>31801</v>
      </c>
      <c r="D39" s="13">
        <v>33300</v>
      </c>
      <c r="E39" s="18">
        <v>33300</v>
      </c>
      <c r="F39" s="248">
        <f t="shared" si="12"/>
        <v>1998</v>
      </c>
      <c r="G39" s="154">
        <f t="shared" si="31"/>
        <v>733</v>
      </c>
      <c r="H39" s="154">
        <f t="shared" si="27"/>
        <v>67</v>
      </c>
      <c r="I39" s="70">
        <f t="shared" si="17"/>
        <v>800</v>
      </c>
      <c r="J39" s="154">
        <f t="shared" si="28"/>
        <v>2564</v>
      </c>
      <c r="K39" s="154">
        <f t="shared" si="29"/>
        <v>233</v>
      </c>
      <c r="L39" s="43">
        <f t="shared" si="30"/>
        <v>2797</v>
      </c>
      <c r="M39" s="155">
        <f t="shared" si="32"/>
        <v>33</v>
      </c>
      <c r="N39" s="58">
        <f t="shared" si="26"/>
        <v>2830</v>
      </c>
      <c r="O39" s="62">
        <f t="shared" si="20"/>
        <v>8</v>
      </c>
      <c r="P39" s="67">
        <f t="shared" si="21"/>
        <v>2838</v>
      </c>
      <c r="Q39" s="65">
        <f t="shared" si="33"/>
        <v>516</v>
      </c>
      <c r="R39" s="51">
        <f t="shared" si="34"/>
        <v>1611</v>
      </c>
      <c r="S39" s="52">
        <f t="shared" si="25"/>
        <v>4449</v>
      </c>
      <c r="T39"/>
      <c r="V39" s="10"/>
    </row>
    <row r="40" spans="1:22" s="9" customFormat="1" ht="14.45" customHeight="1">
      <c r="A40" s="102" t="s">
        <v>78</v>
      </c>
      <c r="B40" s="13" t="s">
        <v>5</v>
      </c>
      <c r="C40" s="13">
        <v>33301</v>
      </c>
      <c r="D40" s="13">
        <v>34800</v>
      </c>
      <c r="E40" s="18">
        <v>34800</v>
      </c>
      <c r="F40" s="248">
        <f t="shared" si="12"/>
        <v>2088</v>
      </c>
      <c r="G40" s="154">
        <f t="shared" si="31"/>
        <v>766</v>
      </c>
      <c r="H40" s="154">
        <f t="shared" si="27"/>
        <v>70</v>
      </c>
      <c r="I40" s="70">
        <f t="shared" si="17"/>
        <v>836</v>
      </c>
      <c r="J40" s="154">
        <f t="shared" si="28"/>
        <v>2680</v>
      </c>
      <c r="K40" s="154">
        <f t="shared" si="29"/>
        <v>244</v>
      </c>
      <c r="L40" s="43">
        <f t="shared" si="30"/>
        <v>2924</v>
      </c>
      <c r="M40" s="155">
        <f t="shared" si="32"/>
        <v>35</v>
      </c>
      <c r="N40" s="58">
        <f t="shared" si="26"/>
        <v>2959</v>
      </c>
      <c r="O40" s="62">
        <f t="shared" si="20"/>
        <v>9</v>
      </c>
      <c r="P40" s="67">
        <f t="shared" si="21"/>
        <v>2968</v>
      </c>
      <c r="Q40" s="65">
        <f t="shared" si="33"/>
        <v>540</v>
      </c>
      <c r="R40" s="51">
        <f t="shared" si="34"/>
        <v>1684</v>
      </c>
      <c r="S40" s="52">
        <f t="shared" si="25"/>
        <v>4652</v>
      </c>
      <c r="T40"/>
      <c r="V40" s="10"/>
    </row>
    <row r="41" spans="1:22" s="9" customFormat="1" ht="14.45" customHeight="1">
      <c r="A41" s="102" t="s">
        <v>86</v>
      </c>
      <c r="B41" s="13" t="s">
        <v>6</v>
      </c>
      <c r="C41" s="13">
        <v>34801</v>
      </c>
      <c r="D41" s="13">
        <v>36300</v>
      </c>
      <c r="E41" s="29">
        <v>36300</v>
      </c>
      <c r="F41" s="248">
        <f t="shared" si="12"/>
        <v>2178</v>
      </c>
      <c r="G41" s="154">
        <f t="shared" si="31"/>
        <v>799</v>
      </c>
      <c r="H41" s="154">
        <f t="shared" si="27"/>
        <v>73</v>
      </c>
      <c r="I41" s="70">
        <f t="shared" si="17"/>
        <v>872</v>
      </c>
      <c r="J41" s="154">
        <f t="shared" si="28"/>
        <v>2795</v>
      </c>
      <c r="K41" s="154">
        <f t="shared" si="29"/>
        <v>254</v>
      </c>
      <c r="L41" s="43">
        <f t="shared" si="30"/>
        <v>3049</v>
      </c>
      <c r="M41" s="155">
        <f t="shared" si="32"/>
        <v>36</v>
      </c>
      <c r="N41" s="58">
        <f t="shared" si="26"/>
        <v>3085</v>
      </c>
      <c r="O41" s="62">
        <f t="shared" si="20"/>
        <v>9</v>
      </c>
      <c r="P41" s="67">
        <f t="shared" si="21"/>
        <v>3094</v>
      </c>
      <c r="Q41" s="65">
        <f t="shared" si="33"/>
        <v>563</v>
      </c>
      <c r="R41" s="51">
        <f t="shared" si="34"/>
        <v>1757</v>
      </c>
      <c r="S41" s="52">
        <f t="shared" si="25"/>
        <v>4851</v>
      </c>
      <c r="T41"/>
      <c r="V41" s="10"/>
    </row>
    <row r="42" spans="1:22" s="9" customFormat="1" ht="14.45" customHeight="1">
      <c r="A42" s="102" t="s">
        <v>79</v>
      </c>
      <c r="B42" s="13" t="s">
        <v>7</v>
      </c>
      <c r="C42" s="13">
        <v>36301</v>
      </c>
      <c r="D42" s="13">
        <v>38200</v>
      </c>
      <c r="E42" s="18">
        <v>38200</v>
      </c>
      <c r="F42" s="248">
        <f t="shared" si="12"/>
        <v>2292</v>
      </c>
      <c r="G42" s="154">
        <f t="shared" si="31"/>
        <v>840</v>
      </c>
      <c r="H42" s="154">
        <f t="shared" si="27"/>
        <v>76</v>
      </c>
      <c r="I42" s="70">
        <f t="shared" si="17"/>
        <v>916</v>
      </c>
      <c r="J42" s="154">
        <f t="shared" si="28"/>
        <v>2941</v>
      </c>
      <c r="K42" s="154">
        <f t="shared" si="29"/>
        <v>267</v>
      </c>
      <c r="L42" s="43">
        <f t="shared" si="30"/>
        <v>3208</v>
      </c>
      <c r="M42" s="155">
        <f t="shared" si="32"/>
        <v>38</v>
      </c>
      <c r="N42" s="58">
        <f t="shared" si="26"/>
        <v>3246</v>
      </c>
      <c r="O42" s="62">
        <f t="shared" si="20"/>
        <v>10</v>
      </c>
      <c r="P42" s="67">
        <f t="shared" si="21"/>
        <v>3256</v>
      </c>
      <c r="Q42" s="65">
        <f t="shared" si="33"/>
        <v>592</v>
      </c>
      <c r="R42" s="51">
        <f t="shared" si="34"/>
        <v>1849</v>
      </c>
      <c r="S42" s="52">
        <f t="shared" si="25"/>
        <v>5105</v>
      </c>
      <c r="T42"/>
      <c r="V42" s="10"/>
    </row>
    <row r="43" spans="1:22" s="9" customFormat="1" ht="14.45" customHeight="1">
      <c r="A43" s="102" t="s">
        <v>87</v>
      </c>
      <c r="B43" s="13" t="s">
        <v>8</v>
      </c>
      <c r="C43" s="13">
        <v>38201</v>
      </c>
      <c r="D43" s="13">
        <v>40100</v>
      </c>
      <c r="E43" s="18">
        <v>40100</v>
      </c>
      <c r="F43" s="248">
        <f t="shared" si="12"/>
        <v>2406</v>
      </c>
      <c r="G43" s="154">
        <f t="shared" si="31"/>
        <v>882</v>
      </c>
      <c r="H43" s="154">
        <f t="shared" si="27"/>
        <v>80</v>
      </c>
      <c r="I43" s="70">
        <f t="shared" si="17"/>
        <v>962</v>
      </c>
      <c r="J43" s="154">
        <f t="shared" si="28"/>
        <v>3088</v>
      </c>
      <c r="K43" s="154">
        <f t="shared" si="29"/>
        <v>281</v>
      </c>
      <c r="L43" s="43">
        <f t="shared" si="30"/>
        <v>3369</v>
      </c>
      <c r="M43" s="155">
        <f t="shared" si="32"/>
        <v>40</v>
      </c>
      <c r="N43" s="58">
        <f t="shared" si="26"/>
        <v>3409</v>
      </c>
      <c r="O43" s="62">
        <f t="shared" si="20"/>
        <v>10</v>
      </c>
      <c r="P43" s="67">
        <f t="shared" si="21"/>
        <v>3419</v>
      </c>
      <c r="Q43" s="65">
        <f t="shared" si="33"/>
        <v>622</v>
      </c>
      <c r="R43" s="51">
        <f t="shared" si="34"/>
        <v>1940</v>
      </c>
      <c r="S43" s="52">
        <f t="shared" si="25"/>
        <v>5359</v>
      </c>
      <c r="T43"/>
      <c r="V43" s="10"/>
    </row>
    <row r="44" spans="1:22" s="26" customFormat="1" ht="14.45" customHeight="1">
      <c r="A44" s="102" t="s">
        <v>80</v>
      </c>
      <c r="B44" s="24" t="s">
        <v>9</v>
      </c>
      <c r="C44" s="24">
        <v>40101</v>
      </c>
      <c r="D44" s="24">
        <v>42000</v>
      </c>
      <c r="E44" s="28">
        <v>42000</v>
      </c>
      <c r="F44" s="248">
        <f t="shared" si="12"/>
        <v>2520</v>
      </c>
      <c r="G44" s="154">
        <f t="shared" si="31"/>
        <v>924</v>
      </c>
      <c r="H44" s="154">
        <f t="shared" si="27"/>
        <v>84</v>
      </c>
      <c r="I44" s="70">
        <f t="shared" si="17"/>
        <v>1008</v>
      </c>
      <c r="J44" s="154">
        <f t="shared" si="28"/>
        <v>3234</v>
      </c>
      <c r="K44" s="154">
        <f t="shared" si="29"/>
        <v>294</v>
      </c>
      <c r="L44" s="43">
        <f t="shared" si="30"/>
        <v>3528</v>
      </c>
      <c r="M44" s="155">
        <f t="shared" si="32"/>
        <v>42</v>
      </c>
      <c r="N44" s="58">
        <f t="shared" si="26"/>
        <v>3570</v>
      </c>
      <c r="O44" s="62">
        <f t="shared" si="20"/>
        <v>11</v>
      </c>
      <c r="P44" s="67">
        <f t="shared" si="21"/>
        <v>3581</v>
      </c>
      <c r="Q44" s="65">
        <f t="shared" si="33"/>
        <v>651</v>
      </c>
      <c r="R44" s="51">
        <f t="shared" si="34"/>
        <v>2032</v>
      </c>
      <c r="S44" s="52">
        <f t="shared" si="25"/>
        <v>5613</v>
      </c>
      <c r="T44"/>
      <c r="V44" s="27"/>
    </row>
    <row r="45" spans="1:22" s="36" customFormat="1" ht="14.45" customHeight="1">
      <c r="A45" s="102" t="s">
        <v>88</v>
      </c>
      <c r="B45" s="93" t="s">
        <v>46</v>
      </c>
      <c r="C45" s="93">
        <v>42001</v>
      </c>
      <c r="D45" s="93">
        <v>43900</v>
      </c>
      <c r="E45" s="94">
        <v>43900</v>
      </c>
      <c r="F45" s="248">
        <f t="shared" si="12"/>
        <v>2634</v>
      </c>
      <c r="G45" s="154">
        <f t="shared" si="31"/>
        <v>966</v>
      </c>
      <c r="H45" s="154">
        <f t="shared" si="27"/>
        <v>88</v>
      </c>
      <c r="I45" s="70">
        <f t="shared" si="17"/>
        <v>1054</v>
      </c>
      <c r="J45" s="154">
        <f t="shared" si="28"/>
        <v>3380</v>
      </c>
      <c r="K45" s="154">
        <f t="shared" si="29"/>
        <v>307</v>
      </c>
      <c r="L45" s="43">
        <f t="shared" si="30"/>
        <v>3687</v>
      </c>
      <c r="M45" s="155">
        <f t="shared" si="32"/>
        <v>44</v>
      </c>
      <c r="N45" s="58">
        <f t="shared" si="26"/>
        <v>3731</v>
      </c>
      <c r="O45" s="62">
        <f t="shared" si="20"/>
        <v>11</v>
      </c>
      <c r="P45" s="67">
        <f t="shared" si="21"/>
        <v>3742</v>
      </c>
      <c r="Q45" s="65">
        <f t="shared" si="33"/>
        <v>681</v>
      </c>
      <c r="R45" s="51">
        <f t="shared" si="34"/>
        <v>2124</v>
      </c>
      <c r="S45" s="56">
        <f t="shared" si="25"/>
        <v>5866</v>
      </c>
      <c r="T45" s="35"/>
      <c r="V45" s="37"/>
    </row>
    <row r="46" spans="1:22" s="26" customFormat="1" ht="14.45" customHeight="1" thickBot="1">
      <c r="A46" s="138" t="s">
        <v>81</v>
      </c>
      <c r="B46" s="95" t="s">
        <v>10</v>
      </c>
      <c r="C46" s="95">
        <v>43901</v>
      </c>
      <c r="D46" s="95">
        <v>45800</v>
      </c>
      <c r="E46" s="96">
        <v>45800</v>
      </c>
      <c r="F46" s="251">
        <f t="shared" si="12"/>
        <v>2748</v>
      </c>
      <c r="G46" s="136">
        <f t="shared" si="31"/>
        <v>1008</v>
      </c>
      <c r="H46" s="136">
        <f t="shared" si="27"/>
        <v>92</v>
      </c>
      <c r="I46" s="103">
        <f>SUM(G46:H46)</f>
        <v>1100</v>
      </c>
      <c r="J46" s="136">
        <f t="shared" si="28"/>
        <v>3527</v>
      </c>
      <c r="K46" s="136">
        <f t="shared" si="29"/>
        <v>321</v>
      </c>
      <c r="L46" s="44">
        <f t="shared" si="30"/>
        <v>3848</v>
      </c>
      <c r="M46" s="137">
        <f t="shared" ref="M46:M56" si="35">ROUND((E46*$X$17),0)</f>
        <v>46</v>
      </c>
      <c r="N46" s="60">
        <f t="shared" si="26"/>
        <v>3894</v>
      </c>
      <c r="O46" s="64">
        <f>ROUND((E46*0.025%),0)</f>
        <v>11</v>
      </c>
      <c r="P46" s="68">
        <f t="shared" ref="P46:P56" si="36">N46+O46</f>
        <v>3905</v>
      </c>
      <c r="Q46" s="109">
        <f t="shared" si="33"/>
        <v>710</v>
      </c>
      <c r="R46" s="50">
        <f t="shared" si="34"/>
        <v>2216</v>
      </c>
      <c r="S46" s="52">
        <f t="shared" si="25"/>
        <v>6121</v>
      </c>
      <c r="T46"/>
      <c r="V46" s="27"/>
    </row>
    <row r="47" spans="1:22" s="26" customFormat="1" ht="14.45" customHeight="1" thickTop="1">
      <c r="A47" s="135" t="s">
        <v>167</v>
      </c>
      <c r="B47" s="46" t="s">
        <v>11</v>
      </c>
      <c r="C47" s="46">
        <v>45801</v>
      </c>
      <c r="D47" s="46">
        <v>48200</v>
      </c>
      <c r="E47" s="47">
        <v>48200</v>
      </c>
      <c r="F47" s="248">
        <f t="shared" si="12"/>
        <v>2892</v>
      </c>
      <c r="G47" s="38">
        <f>$G$46</f>
        <v>1008</v>
      </c>
      <c r="H47" s="38">
        <f>$H$46</f>
        <v>92</v>
      </c>
      <c r="I47" s="39">
        <f>$I$46</f>
        <v>1100</v>
      </c>
      <c r="J47" s="38">
        <f>$J$46</f>
        <v>3527</v>
      </c>
      <c r="K47" s="38">
        <f>$K$46</f>
        <v>321</v>
      </c>
      <c r="L47" s="45">
        <f>$L$46</f>
        <v>3848</v>
      </c>
      <c r="M47" s="168">
        <f>ROUND((E47*$X$17),0)</f>
        <v>48</v>
      </c>
      <c r="N47" s="59">
        <f t="shared" ref="N47:N56" si="37">L47+M47</f>
        <v>3896</v>
      </c>
      <c r="O47" s="63">
        <f>$O$46</f>
        <v>11</v>
      </c>
      <c r="P47" s="156">
        <f t="shared" si="36"/>
        <v>3907</v>
      </c>
      <c r="Q47" s="65">
        <f t="shared" si="33"/>
        <v>748</v>
      </c>
      <c r="R47" s="51">
        <f t="shared" si="34"/>
        <v>2332</v>
      </c>
      <c r="S47" s="52">
        <f t="shared" si="25"/>
        <v>6239</v>
      </c>
      <c r="T47"/>
      <c r="V47" s="27"/>
    </row>
    <row r="48" spans="1:22" s="26" customFormat="1" ht="14.45" customHeight="1">
      <c r="A48" s="102" t="s">
        <v>168</v>
      </c>
      <c r="B48" s="24" t="s">
        <v>12</v>
      </c>
      <c r="C48" s="24">
        <v>48201</v>
      </c>
      <c r="D48" s="24">
        <v>50600</v>
      </c>
      <c r="E48" s="25">
        <v>50600</v>
      </c>
      <c r="F48" s="248">
        <f t="shared" si="12"/>
        <v>3036</v>
      </c>
      <c r="G48" s="38">
        <f t="shared" ref="G48:G83" si="38">$G$46</f>
        <v>1008</v>
      </c>
      <c r="H48" s="38">
        <f t="shared" ref="H48:H83" si="39">$H$46</f>
        <v>92</v>
      </c>
      <c r="I48" s="39">
        <f t="shared" ref="I48:I83" si="40">$I$46</f>
        <v>1100</v>
      </c>
      <c r="J48" s="38">
        <f t="shared" ref="J48:J83" si="41">$J$46</f>
        <v>3527</v>
      </c>
      <c r="K48" s="38">
        <f t="shared" ref="K48:K83" si="42">$K$46</f>
        <v>321</v>
      </c>
      <c r="L48" s="45">
        <f t="shared" ref="L48:L83" si="43">$L$46</f>
        <v>3848</v>
      </c>
      <c r="M48" s="169">
        <f>ROUND((E48*$X$17),0)</f>
        <v>51</v>
      </c>
      <c r="N48" s="59">
        <f t="shared" si="37"/>
        <v>3899</v>
      </c>
      <c r="O48" s="63">
        <f t="shared" ref="O48:O83" si="44">$O$46</f>
        <v>11</v>
      </c>
      <c r="P48" s="156">
        <f t="shared" si="36"/>
        <v>3910</v>
      </c>
      <c r="Q48" s="65">
        <f t="shared" si="33"/>
        <v>785</v>
      </c>
      <c r="R48" s="51">
        <f t="shared" si="34"/>
        <v>2449</v>
      </c>
      <c r="S48" s="52">
        <f t="shared" si="25"/>
        <v>6359</v>
      </c>
      <c r="T48"/>
      <c r="V48" s="27"/>
    </row>
    <row r="49" spans="1:22" s="9" customFormat="1" ht="14.45" customHeight="1">
      <c r="A49" s="102" t="s">
        <v>169</v>
      </c>
      <c r="B49" s="13" t="s">
        <v>13</v>
      </c>
      <c r="C49" s="13">
        <v>50601</v>
      </c>
      <c r="D49" s="13">
        <v>53000</v>
      </c>
      <c r="E49" s="19">
        <v>53000</v>
      </c>
      <c r="F49" s="248">
        <f t="shared" si="12"/>
        <v>3180</v>
      </c>
      <c r="G49" s="38">
        <f t="shared" si="38"/>
        <v>1008</v>
      </c>
      <c r="H49" s="38">
        <f t="shared" si="39"/>
        <v>92</v>
      </c>
      <c r="I49" s="39">
        <f t="shared" si="40"/>
        <v>1100</v>
      </c>
      <c r="J49" s="38">
        <f t="shared" si="41"/>
        <v>3527</v>
      </c>
      <c r="K49" s="38">
        <f t="shared" si="42"/>
        <v>321</v>
      </c>
      <c r="L49" s="45">
        <f t="shared" si="43"/>
        <v>3848</v>
      </c>
      <c r="M49" s="169">
        <f>ROUND((E49*$X$17),0)</f>
        <v>53</v>
      </c>
      <c r="N49" s="59">
        <f t="shared" si="37"/>
        <v>3901</v>
      </c>
      <c r="O49" s="63">
        <f t="shared" si="44"/>
        <v>11</v>
      </c>
      <c r="P49" s="156">
        <f t="shared" si="36"/>
        <v>3912</v>
      </c>
      <c r="Q49" s="65">
        <f t="shared" si="33"/>
        <v>822</v>
      </c>
      <c r="R49" s="51">
        <f t="shared" si="34"/>
        <v>2565</v>
      </c>
      <c r="S49" s="52">
        <f t="shared" si="25"/>
        <v>6477</v>
      </c>
      <c r="T49"/>
      <c r="V49" s="10"/>
    </row>
    <row r="50" spans="1:22" s="9" customFormat="1" ht="14.45" customHeight="1">
      <c r="A50" s="102" t="s">
        <v>170</v>
      </c>
      <c r="B50" s="13" t="s">
        <v>14</v>
      </c>
      <c r="C50" s="13">
        <v>53001</v>
      </c>
      <c r="D50" s="13">
        <v>55400</v>
      </c>
      <c r="E50" s="19">
        <v>55400</v>
      </c>
      <c r="F50" s="248">
        <f t="shared" si="12"/>
        <v>3324</v>
      </c>
      <c r="G50" s="38">
        <f t="shared" si="38"/>
        <v>1008</v>
      </c>
      <c r="H50" s="38">
        <f t="shared" si="39"/>
        <v>92</v>
      </c>
      <c r="I50" s="39">
        <f t="shared" si="40"/>
        <v>1100</v>
      </c>
      <c r="J50" s="38">
        <f t="shared" si="41"/>
        <v>3527</v>
      </c>
      <c r="K50" s="38">
        <f t="shared" si="42"/>
        <v>321</v>
      </c>
      <c r="L50" s="45">
        <f t="shared" si="43"/>
        <v>3848</v>
      </c>
      <c r="M50" s="169">
        <f t="shared" si="35"/>
        <v>55</v>
      </c>
      <c r="N50" s="59">
        <f t="shared" si="37"/>
        <v>3903</v>
      </c>
      <c r="O50" s="63">
        <f t="shared" si="44"/>
        <v>11</v>
      </c>
      <c r="P50" s="156">
        <f t="shared" si="36"/>
        <v>3914</v>
      </c>
      <c r="Q50" s="65">
        <f t="shared" si="33"/>
        <v>859</v>
      </c>
      <c r="R50" s="51">
        <f t="shared" si="34"/>
        <v>2681</v>
      </c>
      <c r="S50" s="52">
        <f t="shared" si="25"/>
        <v>6595</v>
      </c>
      <c r="T50"/>
      <c r="V50" s="10"/>
    </row>
    <row r="51" spans="1:22" s="9" customFormat="1" ht="14.45" customHeight="1">
      <c r="A51" s="102" t="s">
        <v>171</v>
      </c>
      <c r="B51" s="13" t="s">
        <v>15</v>
      </c>
      <c r="C51" s="13">
        <v>55401</v>
      </c>
      <c r="D51" s="13">
        <v>57800</v>
      </c>
      <c r="E51" s="19">
        <v>57800</v>
      </c>
      <c r="F51" s="248">
        <f t="shared" si="12"/>
        <v>3468</v>
      </c>
      <c r="G51" s="38">
        <f t="shared" si="38"/>
        <v>1008</v>
      </c>
      <c r="H51" s="38">
        <f t="shared" si="39"/>
        <v>92</v>
      </c>
      <c r="I51" s="39">
        <f t="shared" si="40"/>
        <v>1100</v>
      </c>
      <c r="J51" s="38">
        <f t="shared" si="41"/>
        <v>3527</v>
      </c>
      <c r="K51" s="38">
        <f t="shared" si="42"/>
        <v>321</v>
      </c>
      <c r="L51" s="45">
        <f t="shared" si="43"/>
        <v>3848</v>
      </c>
      <c r="M51" s="169">
        <f t="shared" si="35"/>
        <v>58</v>
      </c>
      <c r="N51" s="59">
        <f t="shared" si="37"/>
        <v>3906</v>
      </c>
      <c r="O51" s="63">
        <f t="shared" si="44"/>
        <v>11</v>
      </c>
      <c r="P51" s="156">
        <f t="shared" si="36"/>
        <v>3917</v>
      </c>
      <c r="Q51" s="65">
        <f t="shared" si="33"/>
        <v>896</v>
      </c>
      <c r="R51" s="51">
        <f t="shared" si="34"/>
        <v>2797</v>
      </c>
      <c r="S51" s="52">
        <f t="shared" si="25"/>
        <v>6714</v>
      </c>
      <c r="T51"/>
      <c r="V51" s="10"/>
    </row>
    <row r="52" spans="1:22" s="9" customFormat="1" ht="14.45" customHeight="1">
      <c r="A52" s="102" t="s">
        <v>172</v>
      </c>
      <c r="B52" s="13" t="s">
        <v>16</v>
      </c>
      <c r="C52" s="13">
        <v>57801</v>
      </c>
      <c r="D52" s="13">
        <v>60800</v>
      </c>
      <c r="E52" s="19">
        <v>60800</v>
      </c>
      <c r="F52" s="248">
        <f t="shared" si="12"/>
        <v>3648</v>
      </c>
      <c r="G52" s="38">
        <f t="shared" si="38"/>
        <v>1008</v>
      </c>
      <c r="H52" s="38">
        <f t="shared" si="39"/>
        <v>92</v>
      </c>
      <c r="I52" s="39">
        <f t="shared" si="40"/>
        <v>1100</v>
      </c>
      <c r="J52" s="38">
        <f t="shared" si="41"/>
        <v>3527</v>
      </c>
      <c r="K52" s="38">
        <f t="shared" si="42"/>
        <v>321</v>
      </c>
      <c r="L52" s="45">
        <f t="shared" si="43"/>
        <v>3848</v>
      </c>
      <c r="M52" s="169">
        <f t="shared" si="35"/>
        <v>61</v>
      </c>
      <c r="N52" s="59">
        <f t="shared" si="37"/>
        <v>3909</v>
      </c>
      <c r="O52" s="63">
        <f t="shared" si="44"/>
        <v>11</v>
      </c>
      <c r="P52" s="156">
        <f t="shared" si="36"/>
        <v>3920</v>
      </c>
      <c r="Q52" s="65">
        <f t="shared" si="33"/>
        <v>943</v>
      </c>
      <c r="R52" s="51">
        <f t="shared" si="34"/>
        <v>2942</v>
      </c>
      <c r="S52" s="52">
        <f t="shared" si="25"/>
        <v>6862</v>
      </c>
      <c r="T52"/>
      <c r="V52" s="10"/>
    </row>
    <row r="53" spans="1:22" s="9" customFormat="1" ht="14.45" customHeight="1">
      <c r="A53" s="102" t="s">
        <v>173</v>
      </c>
      <c r="B53" s="13" t="s">
        <v>17</v>
      </c>
      <c r="C53" s="13">
        <v>60801</v>
      </c>
      <c r="D53" s="13">
        <v>63800</v>
      </c>
      <c r="E53" s="19">
        <v>63800</v>
      </c>
      <c r="F53" s="248">
        <f t="shared" si="12"/>
        <v>3828</v>
      </c>
      <c r="G53" s="38">
        <f t="shared" si="38"/>
        <v>1008</v>
      </c>
      <c r="H53" s="38">
        <f t="shared" si="39"/>
        <v>92</v>
      </c>
      <c r="I53" s="39">
        <f t="shared" si="40"/>
        <v>1100</v>
      </c>
      <c r="J53" s="38">
        <f t="shared" si="41"/>
        <v>3527</v>
      </c>
      <c r="K53" s="38">
        <f t="shared" si="42"/>
        <v>321</v>
      </c>
      <c r="L53" s="45">
        <f t="shared" si="43"/>
        <v>3848</v>
      </c>
      <c r="M53" s="169">
        <f t="shared" si="35"/>
        <v>64</v>
      </c>
      <c r="N53" s="59">
        <f t="shared" si="37"/>
        <v>3912</v>
      </c>
      <c r="O53" s="63">
        <f t="shared" si="44"/>
        <v>11</v>
      </c>
      <c r="P53" s="156">
        <f t="shared" si="36"/>
        <v>3923</v>
      </c>
      <c r="Q53" s="65">
        <f t="shared" si="33"/>
        <v>990</v>
      </c>
      <c r="R53" s="51">
        <f t="shared" si="34"/>
        <v>3087</v>
      </c>
      <c r="S53" s="52">
        <f t="shared" si="25"/>
        <v>7010</v>
      </c>
      <c r="T53"/>
      <c r="V53" s="10"/>
    </row>
    <row r="54" spans="1:22" s="9" customFormat="1" ht="14.45" customHeight="1">
      <c r="A54" s="102" t="s">
        <v>174</v>
      </c>
      <c r="B54" s="13" t="s">
        <v>18</v>
      </c>
      <c r="C54" s="13">
        <v>63801</v>
      </c>
      <c r="D54" s="13">
        <v>66800</v>
      </c>
      <c r="E54" s="19">
        <v>66800</v>
      </c>
      <c r="F54" s="248">
        <f t="shared" si="12"/>
        <v>4008</v>
      </c>
      <c r="G54" s="38">
        <f t="shared" si="38"/>
        <v>1008</v>
      </c>
      <c r="H54" s="38">
        <f t="shared" si="39"/>
        <v>92</v>
      </c>
      <c r="I54" s="39">
        <f t="shared" si="40"/>
        <v>1100</v>
      </c>
      <c r="J54" s="38">
        <f t="shared" si="41"/>
        <v>3527</v>
      </c>
      <c r="K54" s="38">
        <f t="shared" si="42"/>
        <v>321</v>
      </c>
      <c r="L54" s="45">
        <f t="shared" si="43"/>
        <v>3848</v>
      </c>
      <c r="M54" s="169">
        <f t="shared" si="35"/>
        <v>67</v>
      </c>
      <c r="N54" s="59">
        <f t="shared" si="37"/>
        <v>3915</v>
      </c>
      <c r="O54" s="63">
        <f t="shared" si="44"/>
        <v>11</v>
      </c>
      <c r="P54" s="156">
        <f t="shared" si="36"/>
        <v>3926</v>
      </c>
      <c r="Q54" s="65">
        <f t="shared" si="33"/>
        <v>1036</v>
      </c>
      <c r="R54" s="51">
        <f t="shared" si="34"/>
        <v>3233</v>
      </c>
      <c r="S54" s="52">
        <f t="shared" si="25"/>
        <v>7159</v>
      </c>
      <c r="T54"/>
      <c r="V54" s="10"/>
    </row>
    <row r="55" spans="1:22" s="9" customFormat="1" ht="14.45" customHeight="1">
      <c r="A55" s="102" t="s">
        <v>175</v>
      </c>
      <c r="B55" s="13" t="s">
        <v>19</v>
      </c>
      <c r="C55" s="13">
        <v>66801</v>
      </c>
      <c r="D55" s="13">
        <v>69800</v>
      </c>
      <c r="E55" s="19">
        <v>69800</v>
      </c>
      <c r="F55" s="248">
        <f t="shared" si="12"/>
        <v>4188</v>
      </c>
      <c r="G55" s="38">
        <f t="shared" si="38"/>
        <v>1008</v>
      </c>
      <c r="H55" s="38">
        <f t="shared" si="39"/>
        <v>92</v>
      </c>
      <c r="I55" s="39">
        <f t="shared" si="40"/>
        <v>1100</v>
      </c>
      <c r="J55" s="38">
        <f t="shared" si="41"/>
        <v>3527</v>
      </c>
      <c r="K55" s="38">
        <f t="shared" si="42"/>
        <v>321</v>
      </c>
      <c r="L55" s="45">
        <f t="shared" si="43"/>
        <v>3848</v>
      </c>
      <c r="M55" s="169">
        <f t="shared" si="35"/>
        <v>70</v>
      </c>
      <c r="N55" s="59">
        <f t="shared" si="37"/>
        <v>3918</v>
      </c>
      <c r="O55" s="63">
        <f t="shared" si="44"/>
        <v>11</v>
      </c>
      <c r="P55" s="156">
        <f t="shared" si="36"/>
        <v>3929</v>
      </c>
      <c r="Q55" s="65">
        <f t="shared" si="33"/>
        <v>1083</v>
      </c>
      <c r="R55" s="51">
        <f t="shared" si="34"/>
        <v>3378</v>
      </c>
      <c r="S55" s="52">
        <f t="shared" si="25"/>
        <v>7307</v>
      </c>
      <c r="T55"/>
      <c r="V55" s="10"/>
    </row>
    <row r="56" spans="1:22" s="9" customFormat="1" ht="14.45" customHeight="1" thickBot="1">
      <c r="A56" s="218" t="s">
        <v>176</v>
      </c>
      <c r="B56" s="100" t="s">
        <v>20</v>
      </c>
      <c r="C56" s="100">
        <v>69801</v>
      </c>
      <c r="D56" s="100">
        <v>72800</v>
      </c>
      <c r="E56" s="219">
        <v>72800</v>
      </c>
      <c r="F56" s="252">
        <f t="shared" si="12"/>
        <v>4368</v>
      </c>
      <c r="G56" s="220">
        <f t="shared" si="38"/>
        <v>1008</v>
      </c>
      <c r="H56" s="220">
        <f t="shared" si="39"/>
        <v>92</v>
      </c>
      <c r="I56" s="221">
        <f t="shared" si="40"/>
        <v>1100</v>
      </c>
      <c r="J56" s="220">
        <f t="shared" si="41"/>
        <v>3527</v>
      </c>
      <c r="K56" s="220">
        <f t="shared" si="42"/>
        <v>321</v>
      </c>
      <c r="L56" s="222">
        <f t="shared" si="43"/>
        <v>3848</v>
      </c>
      <c r="M56" s="195">
        <f t="shared" si="35"/>
        <v>73</v>
      </c>
      <c r="N56" s="223">
        <f t="shared" si="37"/>
        <v>3921</v>
      </c>
      <c r="O56" s="224">
        <f t="shared" si="44"/>
        <v>11</v>
      </c>
      <c r="P56" s="225">
        <f t="shared" si="36"/>
        <v>3932</v>
      </c>
      <c r="Q56" s="226">
        <f t="shared" si="33"/>
        <v>1129</v>
      </c>
      <c r="R56" s="227">
        <f t="shared" si="34"/>
        <v>3523</v>
      </c>
      <c r="S56" s="52">
        <f t="shared" si="25"/>
        <v>7455</v>
      </c>
      <c r="T56"/>
      <c r="V56" s="10"/>
    </row>
    <row r="57" spans="1:22" s="9" customFormat="1" ht="14.45" customHeight="1" thickTop="1">
      <c r="A57" s="171" t="s">
        <v>177</v>
      </c>
      <c r="B57" s="193" t="s">
        <v>21</v>
      </c>
      <c r="C57" s="193">
        <v>72801</v>
      </c>
      <c r="D57" s="193">
        <v>76500</v>
      </c>
      <c r="E57" s="229">
        <v>76500</v>
      </c>
      <c r="F57" s="248">
        <f t="shared" si="12"/>
        <v>4590</v>
      </c>
      <c r="G57" s="230">
        <f t="shared" si="38"/>
        <v>1008</v>
      </c>
      <c r="H57" s="230">
        <f t="shared" si="39"/>
        <v>92</v>
      </c>
      <c r="I57" s="231">
        <f t="shared" si="40"/>
        <v>1100</v>
      </c>
      <c r="J57" s="230">
        <f>$J$46</f>
        <v>3527</v>
      </c>
      <c r="K57" s="230">
        <f t="shared" si="42"/>
        <v>321</v>
      </c>
      <c r="L57" s="232">
        <f t="shared" si="43"/>
        <v>3848</v>
      </c>
      <c r="M57" s="233">
        <f t="shared" ref="M57:M83" si="45">$M$56</f>
        <v>73</v>
      </c>
      <c r="N57" s="234">
        <f>$N$56</f>
        <v>3921</v>
      </c>
      <c r="O57" s="235">
        <f t="shared" si="44"/>
        <v>11</v>
      </c>
      <c r="P57" s="107">
        <f>P56</f>
        <v>3932</v>
      </c>
      <c r="Q57" s="236">
        <f t="shared" si="33"/>
        <v>1187</v>
      </c>
      <c r="R57" s="237">
        <f t="shared" si="34"/>
        <v>3702</v>
      </c>
      <c r="S57" s="52">
        <f t="shared" si="25"/>
        <v>7634</v>
      </c>
      <c r="T57"/>
      <c r="V57" s="10"/>
    </row>
    <row r="58" spans="1:22" s="9" customFormat="1" ht="14.45" customHeight="1">
      <c r="A58" s="135" t="s">
        <v>178</v>
      </c>
      <c r="B58" s="157" t="s">
        <v>22</v>
      </c>
      <c r="C58" s="157">
        <v>76501</v>
      </c>
      <c r="D58" s="157">
        <v>80200</v>
      </c>
      <c r="E58" s="158">
        <v>80200</v>
      </c>
      <c r="F58" s="248">
        <f t="shared" si="12"/>
        <v>4812</v>
      </c>
      <c r="G58" s="38">
        <f t="shared" si="38"/>
        <v>1008</v>
      </c>
      <c r="H58" s="38">
        <f t="shared" si="39"/>
        <v>92</v>
      </c>
      <c r="I58" s="39">
        <f t="shared" si="40"/>
        <v>1100</v>
      </c>
      <c r="J58" s="38">
        <f t="shared" si="41"/>
        <v>3527</v>
      </c>
      <c r="K58" s="38">
        <f t="shared" si="42"/>
        <v>321</v>
      </c>
      <c r="L58" s="45">
        <f t="shared" si="43"/>
        <v>3848</v>
      </c>
      <c r="M58" s="228">
        <f t="shared" si="45"/>
        <v>73</v>
      </c>
      <c r="N58" s="59">
        <f t="shared" ref="N58:N83" si="46">$N$56</f>
        <v>3921</v>
      </c>
      <c r="O58" s="63">
        <f t="shared" si="44"/>
        <v>11</v>
      </c>
      <c r="P58" s="156">
        <f>P56</f>
        <v>3932</v>
      </c>
      <c r="Q58" s="65">
        <f t="shared" si="33"/>
        <v>1244</v>
      </c>
      <c r="R58" s="51">
        <f t="shared" si="34"/>
        <v>3881</v>
      </c>
      <c r="S58" s="52">
        <f t="shared" si="25"/>
        <v>7813</v>
      </c>
      <c r="T58"/>
      <c r="V58" s="10"/>
    </row>
    <row r="59" spans="1:22" s="9" customFormat="1" ht="14.45" customHeight="1">
      <c r="A59" s="102" t="s">
        <v>179</v>
      </c>
      <c r="B59" s="13" t="s">
        <v>83</v>
      </c>
      <c r="C59" s="13">
        <v>80201</v>
      </c>
      <c r="D59" s="13">
        <v>83900</v>
      </c>
      <c r="E59" s="19">
        <v>83900</v>
      </c>
      <c r="F59" s="248">
        <f t="shared" si="12"/>
        <v>5034</v>
      </c>
      <c r="G59" s="38">
        <f t="shared" si="38"/>
        <v>1008</v>
      </c>
      <c r="H59" s="38">
        <f t="shared" si="39"/>
        <v>92</v>
      </c>
      <c r="I59" s="39">
        <f t="shared" si="40"/>
        <v>1100</v>
      </c>
      <c r="J59" s="38">
        <f t="shared" si="41"/>
        <v>3527</v>
      </c>
      <c r="K59" s="38">
        <f t="shared" si="42"/>
        <v>321</v>
      </c>
      <c r="L59" s="45">
        <f t="shared" si="43"/>
        <v>3848</v>
      </c>
      <c r="M59" s="170">
        <f t="shared" si="45"/>
        <v>73</v>
      </c>
      <c r="N59" s="59">
        <f t="shared" si="46"/>
        <v>3921</v>
      </c>
      <c r="O59" s="63">
        <f t="shared" si="44"/>
        <v>11</v>
      </c>
      <c r="P59" s="67">
        <f t="shared" ref="P59:P82" si="47">P57</f>
        <v>3932</v>
      </c>
      <c r="Q59" s="65">
        <f t="shared" si="33"/>
        <v>1301</v>
      </c>
      <c r="R59" s="51">
        <f t="shared" si="34"/>
        <v>4060</v>
      </c>
      <c r="S59" s="52">
        <f t="shared" si="25"/>
        <v>7992</v>
      </c>
      <c r="T59"/>
      <c r="V59" s="10"/>
    </row>
    <row r="60" spans="1:22" s="9" customFormat="1" ht="14.45" customHeight="1">
      <c r="A60" s="102" t="s">
        <v>154</v>
      </c>
      <c r="B60" s="13" t="s">
        <v>23</v>
      </c>
      <c r="C60" s="13">
        <v>83901</v>
      </c>
      <c r="D60" s="13">
        <v>87600</v>
      </c>
      <c r="E60" s="19">
        <v>87600</v>
      </c>
      <c r="F60" s="248">
        <f t="shared" si="12"/>
        <v>5256</v>
      </c>
      <c r="G60" s="38">
        <f t="shared" si="38"/>
        <v>1008</v>
      </c>
      <c r="H60" s="38">
        <f t="shared" si="39"/>
        <v>92</v>
      </c>
      <c r="I60" s="39">
        <f t="shared" si="40"/>
        <v>1100</v>
      </c>
      <c r="J60" s="38">
        <f t="shared" si="41"/>
        <v>3527</v>
      </c>
      <c r="K60" s="38">
        <f t="shared" si="42"/>
        <v>321</v>
      </c>
      <c r="L60" s="45">
        <f t="shared" si="43"/>
        <v>3848</v>
      </c>
      <c r="M60" s="170">
        <f t="shared" si="45"/>
        <v>73</v>
      </c>
      <c r="N60" s="59">
        <f t="shared" si="46"/>
        <v>3921</v>
      </c>
      <c r="O60" s="63">
        <f t="shared" si="44"/>
        <v>11</v>
      </c>
      <c r="P60" s="67">
        <f t="shared" si="47"/>
        <v>3932</v>
      </c>
      <c r="Q60" s="65">
        <f t="shared" si="33"/>
        <v>1359</v>
      </c>
      <c r="R60" s="51">
        <f t="shared" si="34"/>
        <v>4239</v>
      </c>
      <c r="S60" s="52">
        <f t="shared" si="25"/>
        <v>8171</v>
      </c>
      <c r="T60"/>
      <c r="V60" s="10"/>
    </row>
    <row r="61" spans="1:22" s="9" customFormat="1" ht="14.45" customHeight="1">
      <c r="A61" s="102" t="s">
        <v>155</v>
      </c>
      <c r="B61" s="13" t="s">
        <v>24</v>
      </c>
      <c r="C61" s="13">
        <v>87601</v>
      </c>
      <c r="D61" s="13">
        <v>92100</v>
      </c>
      <c r="E61" s="19">
        <v>92100</v>
      </c>
      <c r="F61" s="248">
        <f t="shared" si="12"/>
        <v>5526</v>
      </c>
      <c r="G61" s="38">
        <f t="shared" si="38"/>
        <v>1008</v>
      </c>
      <c r="H61" s="38">
        <f t="shared" si="39"/>
        <v>92</v>
      </c>
      <c r="I61" s="39">
        <f t="shared" si="40"/>
        <v>1100</v>
      </c>
      <c r="J61" s="38">
        <f t="shared" si="41"/>
        <v>3527</v>
      </c>
      <c r="K61" s="38">
        <f t="shared" si="42"/>
        <v>321</v>
      </c>
      <c r="L61" s="45">
        <f t="shared" si="43"/>
        <v>3848</v>
      </c>
      <c r="M61" s="170">
        <f t="shared" si="45"/>
        <v>73</v>
      </c>
      <c r="N61" s="59">
        <f t="shared" si="46"/>
        <v>3921</v>
      </c>
      <c r="O61" s="63">
        <f t="shared" si="44"/>
        <v>11</v>
      </c>
      <c r="P61" s="67">
        <f t="shared" si="47"/>
        <v>3932</v>
      </c>
      <c r="Q61" s="65">
        <f t="shared" si="33"/>
        <v>1428</v>
      </c>
      <c r="R61" s="51">
        <f t="shared" si="34"/>
        <v>4457</v>
      </c>
      <c r="S61" s="52">
        <f t="shared" si="25"/>
        <v>8389</v>
      </c>
      <c r="T61"/>
      <c r="V61" s="10"/>
    </row>
    <row r="62" spans="1:22" s="9" customFormat="1" ht="14.45" customHeight="1">
      <c r="A62" s="102" t="s">
        <v>113</v>
      </c>
      <c r="B62" s="13" t="s">
        <v>25</v>
      </c>
      <c r="C62" s="13">
        <v>92101</v>
      </c>
      <c r="D62" s="13">
        <v>96600</v>
      </c>
      <c r="E62" s="19">
        <v>96600</v>
      </c>
      <c r="F62" s="248">
        <f t="shared" si="12"/>
        <v>5796</v>
      </c>
      <c r="G62" s="38">
        <f t="shared" si="38"/>
        <v>1008</v>
      </c>
      <c r="H62" s="38">
        <f t="shared" si="39"/>
        <v>92</v>
      </c>
      <c r="I62" s="39">
        <f t="shared" si="40"/>
        <v>1100</v>
      </c>
      <c r="J62" s="38">
        <f t="shared" si="41"/>
        <v>3527</v>
      </c>
      <c r="K62" s="38">
        <f t="shared" si="42"/>
        <v>321</v>
      </c>
      <c r="L62" s="45">
        <f t="shared" si="43"/>
        <v>3848</v>
      </c>
      <c r="M62" s="170">
        <f t="shared" si="45"/>
        <v>73</v>
      </c>
      <c r="N62" s="59">
        <f t="shared" si="46"/>
        <v>3921</v>
      </c>
      <c r="O62" s="63">
        <f t="shared" si="44"/>
        <v>11</v>
      </c>
      <c r="P62" s="67">
        <f t="shared" si="47"/>
        <v>3932</v>
      </c>
      <c r="Q62" s="65">
        <f t="shared" si="33"/>
        <v>1498</v>
      </c>
      <c r="R62" s="51">
        <f t="shared" si="34"/>
        <v>4675</v>
      </c>
      <c r="S62" s="52">
        <f t="shared" si="25"/>
        <v>8607</v>
      </c>
      <c r="T62"/>
      <c r="V62" s="10"/>
    </row>
    <row r="63" spans="1:22" s="9" customFormat="1" ht="14.45" customHeight="1">
      <c r="A63" s="102" t="s">
        <v>114</v>
      </c>
      <c r="B63" s="13" t="s">
        <v>26</v>
      </c>
      <c r="C63" s="13">
        <v>96601</v>
      </c>
      <c r="D63" s="13">
        <v>101100</v>
      </c>
      <c r="E63" s="19">
        <v>101100</v>
      </c>
      <c r="F63" s="248">
        <f t="shared" si="12"/>
        <v>6066</v>
      </c>
      <c r="G63" s="38">
        <f t="shared" si="38"/>
        <v>1008</v>
      </c>
      <c r="H63" s="38">
        <f t="shared" si="39"/>
        <v>92</v>
      </c>
      <c r="I63" s="39">
        <f t="shared" si="40"/>
        <v>1100</v>
      </c>
      <c r="J63" s="38">
        <f t="shared" si="41"/>
        <v>3527</v>
      </c>
      <c r="K63" s="38">
        <f t="shared" si="42"/>
        <v>321</v>
      </c>
      <c r="L63" s="45">
        <f t="shared" si="43"/>
        <v>3848</v>
      </c>
      <c r="M63" s="170">
        <f t="shared" si="45"/>
        <v>73</v>
      </c>
      <c r="N63" s="59">
        <f t="shared" si="46"/>
        <v>3921</v>
      </c>
      <c r="O63" s="63">
        <f t="shared" si="44"/>
        <v>11</v>
      </c>
      <c r="P63" s="67">
        <f t="shared" si="47"/>
        <v>3932</v>
      </c>
      <c r="Q63" s="65">
        <f t="shared" si="33"/>
        <v>1568</v>
      </c>
      <c r="R63" s="51">
        <f t="shared" si="34"/>
        <v>4892</v>
      </c>
      <c r="S63" s="52">
        <f t="shared" si="25"/>
        <v>8824</v>
      </c>
      <c r="T63"/>
      <c r="V63" s="10"/>
    </row>
    <row r="64" spans="1:22" s="9" customFormat="1" ht="14.45" customHeight="1">
      <c r="A64" s="102" t="s">
        <v>115</v>
      </c>
      <c r="B64" s="13" t="s">
        <v>82</v>
      </c>
      <c r="C64" s="13">
        <v>101101</v>
      </c>
      <c r="D64" s="13">
        <v>105600</v>
      </c>
      <c r="E64" s="19">
        <v>105600</v>
      </c>
      <c r="F64" s="248">
        <f t="shared" si="12"/>
        <v>6336</v>
      </c>
      <c r="G64" s="38">
        <f t="shared" si="38"/>
        <v>1008</v>
      </c>
      <c r="H64" s="38">
        <f t="shared" si="39"/>
        <v>92</v>
      </c>
      <c r="I64" s="39">
        <f t="shared" si="40"/>
        <v>1100</v>
      </c>
      <c r="J64" s="38">
        <f t="shared" si="41"/>
        <v>3527</v>
      </c>
      <c r="K64" s="38">
        <f t="shared" si="42"/>
        <v>321</v>
      </c>
      <c r="L64" s="45">
        <f t="shared" si="43"/>
        <v>3848</v>
      </c>
      <c r="M64" s="170">
        <f t="shared" si="45"/>
        <v>73</v>
      </c>
      <c r="N64" s="59">
        <f t="shared" si="46"/>
        <v>3921</v>
      </c>
      <c r="O64" s="63">
        <f t="shared" si="44"/>
        <v>11</v>
      </c>
      <c r="P64" s="67">
        <f t="shared" si="47"/>
        <v>3932</v>
      </c>
      <c r="Q64" s="65">
        <f t="shared" si="33"/>
        <v>1638</v>
      </c>
      <c r="R64" s="51">
        <f t="shared" si="34"/>
        <v>5110</v>
      </c>
      <c r="S64" s="52">
        <f t="shared" si="25"/>
        <v>9042</v>
      </c>
      <c r="T64"/>
      <c r="V64" s="10"/>
    </row>
    <row r="65" spans="1:22" s="9" customFormat="1" ht="14.45" customHeight="1">
      <c r="A65" s="102" t="s">
        <v>116</v>
      </c>
      <c r="B65" s="13" t="s">
        <v>27</v>
      </c>
      <c r="C65" s="13">
        <v>105601</v>
      </c>
      <c r="D65" s="13">
        <v>110100</v>
      </c>
      <c r="E65" s="19">
        <v>110100</v>
      </c>
      <c r="F65" s="248">
        <f t="shared" si="12"/>
        <v>6606</v>
      </c>
      <c r="G65" s="38">
        <f t="shared" si="38"/>
        <v>1008</v>
      </c>
      <c r="H65" s="38">
        <f t="shared" si="39"/>
        <v>92</v>
      </c>
      <c r="I65" s="39">
        <f t="shared" si="40"/>
        <v>1100</v>
      </c>
      <c r="J65" s="38">
        <f t="shared" si="41"/>
        <v>3527</v>
      </c>
      <c r="K65" s="38">
        <f t="shared" si="42"/>
        <v>321</v>
      </c>
      <c r="L65" s="45">
        <f t="shared" si="43"/>
        <v>3848</v>
      </c>
      <c r="M65" s="170">
        <f t="shared" si="45"/>
        <v>73</v>
      </c>
      <c r="N65" s="59">
        <f t="shared" si="46"/>
        <v>3921</v>
      </c>
      <c r="O65" s="63">
        <f t="shared" si="44"/>
        <v>11</v>
      </c>
      <c r="P65" s="67">
        <f t="shared" si="47"/>
        <v>3932</v>
      </c>
      <c r="Q65" s="65">
        <f t="shared" si="33"/>
        <v>1708</v>
      </c>
      <c r="R65" s="51">
        <f t="shared" si="34"/>
        <v>5328</v>
      </c>
      <c r="S65" s="52">
        <f t="shared" si="25"/>
        <v>9260</v>
      </c>
      <c r="T65"/>
      <c r="V65" s="10"/>
    </row>
    <row r="66" spans="1:22" s="9" customFormat="1" ht="14.45" customHeight="1">
      <c r="A66" s="102" t="s">
        <v>117</v>
      </c>
      <c r="B66" s="13" t="s">
        <v>28</v>
      </c>
      <c r="C66" s="13">
        <v>110101</v>
      </c>
      <c r="D66" s="13">
        <v>115500</v>
      </c>
      <c r="E66" s="19">
        <v>115500</v>
      </c>
      <c r="F66" s="248">
        <f t="shared" si="12"/>
        <v>6930</v>
      </c>
      <c r="G66" s="38">
        <f t="shared" si="38"/>
        <v>1008</v>
      </c>
      <c r="H66" s="38">
        <f t="shared" si="39"/>
        <v>92</v>
      </c>
      <c r="I66" s="39">
        <f t="shared" si="40"/>
        <v>1100</v>
      </c>
      <c r="J66" s="38">
        <f t="shared" si="41"/>
        <v>3527</v>
      </c>
      <c r="K66" s="38">
        <f t="shared" si="42"/>
        <v>321</v>
      </c>
      <c r="L66" s="45">
        <f t="shared" si="43"/>
        <v>3848</v>
      </c>
      <c r="M66" s="170">
        <f t="shared" si="45"/>
        <v>73</v>
      </c>
      <c r="N66" s="59">
        <f t="shared" si="46"/>
        <v>3921</v>
      </c>
      <c r="O66" s="63">
        <f t="shared" si="44"/>
        <v>11</v>
      </c>
      <c r="P66" s="67">
        <f t="shared" si="47"/>
        <v>3932</v>
      </c>
      <c r="Q66" s="65">
        <f t="shared" si="33"/>
        <v>1791</v>
      </c>
      <c r="R66" s="51">
        <f t="shared" si="34"/>
        <v>5589</v>
      </c>
      <c r="S66" s="52">
        <f t="shared" si="25"/>
        <v>9521</v>
      </c>
      <c r="T66"/>
      <c r="V66" s="10"/>
    </row>
    <row r="67" spans="1:22" s="9" customFormat="1" ht="14.45" customHeight="1">
      <c r="A67" s="102" t="s">
        <v>118</v>
      </c>
      <c r="B67" s="13" t="s">
        <v>29</v>
      </c>
      <c r="C67" s="13">
        <v>115501</v>
      </c>
      <c r="D67" s="13">
        <v>120900</v>
      </c>
      <c r="E67" s="19">
        <v>120900</v>
      </c>
      <c r="F67" s="248">
        <f t="shared" si="12"/>
        <v>7254</v>
      </c>
      <c r="G67" s="38">
        <f t="shared" si="38"/>
        <v>1008</v>
      </c>
      <c r="H67" s="38">
        <f t="shared" si="39"/>
        <v>92</v>
      </c>
      <c r="I67" s="39">
        <f t="shared" si="40"/>
        <v>1100</v>
      </c>
      <c r="J67" s="38">
        <f t="shared" si="41"/>
        <v>3527</v>
      </c>
      <c r="K67" s="38">
        <f t="shared" si="42"/>
        <v>321</v>
      </c>
      <c r="L67" s="45">
        <f t="shared" si="43"/>
        <v>3848</v>
      </c>
      <c r="M67" s="170">
        <f t="shared" si="45"/>
        <v>73</v>
      </c>
      <c r="N67" s="59">
        <f t="shared" si="46"/>
        <v>3921</v>
      </c>
      <c r="O67" s="63">
        <f t="shared" si="44"/>
        <v>11</v>
      </c>
      <c r="P67" s="67">
        <f t="shared" si="47"/>
        <v>3932</v>
      </c>
      <c r="Q67" s="65">
        <f t="shared" si="33"/>
        <v>1875</v>
      </c>
      <c r="R67" s="51">
        <f t="shared" si="34"/>
        <v>5850</v>
      </c>
      <c r="S67" s="52">
        <f t="shared" si="25"/>
        <v>9782</v>
      </c>
      <c r="T67"/>
      <c r="V67" s="10"/>
    </row>
    <row r="68" spans="1:22" s="9" customFormat="1" ht="14.45" customHeight="1">
      <c r="A68" s="102" t="s">
        <v>119</v>
      </c>
      <c r="B68" s="13" t="s">
        <v>30</v>
      </c>
      <c r="C68" s="13">
        <v>120901</v>
      </c>
      <c r="D68" s="13">
        <v>126300</v>
      </c>
      <c r="E68" s="19">
        <v>126300</v>
      </c>
      <c r="F68" s="248">
        <f t="shared" si="12"/>
        <v>7578</v>
      </c>
      <c r="G68" s="38">
        <f t="shared" si="38"/>
        <v>1008</v>
      </c>
      <c r="H68" s="38">
        <f t="shared" si="39"/>
        <v>92</v>
      </c>
      <c r="I68" s="39">
        <f t="shared" si="40"/>
        <v>1100</v>
      </c>
      <c r="J68" s="38">
        <f t="shared" si="41"/>
        <v>3527</v>
      </c>
      <c r="K68" s="38">
        <f t="shared" si="42"/>
        <v>321</v>
      </c>
      <c r="L68" s="45">
        <f t="shared" si="43"/>
        <v>3848</v>
      </c>
      <c r="M68" s="170">
        <f t="shared" si="45"/>
        <v>73</v>
      </c>
      <c r="N68" s="59">
        <f t="shared" si="46"/>
        <v>3921</v>
      </c>
      <c r="O68" s="63">
        <f t="shared" si="44"/>
        <v>11</v>
      </c>
      <c r="P68" s="67">
        <f t="shared" si="47"/>
        <v>3932</v>
      </c>
      <c r="Q68" s="65">
        <f t="shared" si="33"/>
        <v>1959</v>
      </c>
      <c r="R68" s="51">
        <f t="shared" si="34"/>
        <v>6112</v>
      </c>
      <c r="S68" s="52">
        <f t="shared" si="25"/>
        <v>10044</v>
      </c>
      <c r="T68"/>
      <c r="V68" s="10"/>
    </row>
    <row r="69" spans="1:22" s="9" customFormat="1" ht="14.45" customHeight="1">
      <c r="A69" s="102" t="s">
        <v>120</v>
      </c>
      <c r="B69" s="13" t="s">
        <v>42</v>
      </c>
      <c r="C69" s="13">
        <v>126301</v>
      </c>
      <c r="D69" s="13">
        <v>131700</v>
      </c>
      <c r="E69" s="19">
        <v>131700</v>
      </c>
      <c r="F69" s="248">
        <f t="shared" si="12"/>
        <v>7902</v>
      </c>
      <c r="G69" s="38">
        <f t="shared" si="38"/>
        <v>1008</v>
      </c>
      <c r="H69" s="38">
        <f t="shared" si="39"/>
        <v>92</v>
      </c>
      <c r="I69" s="39">
        <f t="shared" si="40"/>
        <v>1100</v>
      </c>
      <c r="J69" s="38">
        <f t="shared" si="41"/>
        <v>3527</v>
      </c>
      <c r="K69" s="38">
        <f t="shared" si="42"/>
        <v>321</v>
      </c>
      <c r="L69" s="45">
        <f t="shared" si="43"/>
        <v>3848</v>
      </c>
      <c r="M69" s="170">
        <f t="shared" si="45"/>
        <v>73</v>
      </c>
      <c r="N69" s="59">
        <f t="shared" si="46"/>
        <v>3921</v>
      </c>
      <c r="O69" s="63">
        <f t="shared" si="44"/>
        <v>11</v>
      </c>
      <c r="P69" s="67">
        <f t="shared" si="47"/>
        <v>3932</v>
      </c>
      <c r="Q69" s="65">
        <f t="shared" si="33"/>
        <v>2043</v>
      </c>
      <c r="R69" s="51">
        <f t="shared" si="34"/>
        <v>6373</v>
      </c>
      <c r="S69" s="52">
        <f t="shared" si="25"/>
        <v>10305</v>
      </c>
      <c r="T69"/>
      <c r="V69" s="10"/>
    </row>
    <row r="70" spans="1:22" s="9" customFormat="1" ht="14.45" customHeight="1">
      <c r="A70" s="102" t="s">
        <v>121</v>
      </c>
      <c r="B70" s="13" t="s">
        <v>34</v>
      </c>
      <c r="C70" s="13">
        <v>131701</v>
      </c>
      <c r="D70" s="13">
        <v>137100</v>
      </c>
      <c r="E70" s="19">
        <v>137100</v>
      </c>
      <c r="F70" s="248">
        <f t="shared" si="12"/>
        <v>8226</v>
      </c>
      <c r="G70" s="38">
        <f t="shared" si="38"/>
        <v>1008</v>
      </c>
      <c r="H70" s="38">
        <f t="shared" si="39"/>
        <v>92</v>
      </c>
      <c r="I70" s="39">
        <f t="shared" si="40"/>
        <v>1100</v>
      </c>
      <c r="J70" s="38">
        <f t="shared" si="41"/>
        <v>3527</v>
      </c>
      <c r="K70" s="38">
        <f t="shared" si="42"/>
        <v>321</v>
      </c>
      <c r="L70" s="45">
        <f t="shared" si="43"/>
        <v>3848</v>
      </c>
      <c r="M70" s="170">
        <f t="shared" si="45"/>
        <v>73</v>
      </c>
      <c r="N70" s="59">
        <f t="shared" si="46"/>
        <v>3921</v>
      </c>
      <c r="O70" s="63">
        <f t="shared" si="44"/>
        <v>11</v>
      </c>
      <c r="P70" s="67">
        <f t="shared" si="47"/>
        <v>3932</v>
      </c>
      <c r="Q70" s="65">
        <f t="shared" si="33"/>
        <v>2126</v>
      </c>
      <c r="R70" s="51">
        <f t="shared" si="34"/>
        <v>6634</v>
      </c>
      <c r="S70" s="52">
        <f t="shared" ref="S70:S78" si="48">P70+R70</f>
        <v>10566</v>
      </c>
      <c r="T70"/>
      <c r="V70" s="10"/>
    </row>
    <row r="71" spans="1:22" s="9" customFormat="1" ht="14.45" customHeight="1">
      <c r="A71" s="102" t="s">
        <v>122</v>
      </c>
      <c r="B71" s="13" t="s">
        <v>35</v>
      </c>
      <c r="C71" s="13">
        <v>137101</v>
      </c>
      <c r="D71" s="13">
        <v>142500</v>
      </c>
      <c r="E71" s="19">
        <v>142500</v>
      </c>
      <c r="F71" s="248">
        <f t="shared" si="12"/>
        <v>8550</v>
      </c>
      <c r="G71" s="38">
        <f t="shared" si="38"/>
        <v>1008</v>
      </c>
      <c r="H71" s="38">
        <f t="shared" si="39"/>
        <v>92</v>
      </c>
      <c r="I71" s="39">
        <f t="shared" si="40"/>
        <v>1100</v>
      </c>
      <c r="J71" s="38">
        <f t="shared" si="41"/>
        <v>3527</v>
      </c>
      <c r="K71" s="38">
        <f t="shared" si="42"/>
        <v>321</v>
      </c>
      <c r="L71" s="45">
        <f t="shared" si="43"/>
        <v>3848</v>
      </c>
      <c r="M71" s="170">
        <f t="shared" si="45"/>
        <v>73</v>
      </c>
      <c r="N71" s="59">
        <f t="shared" si="46"/>
        <v>3921</v>
      </c>
      <c r="O71" s="63">
        <f t="shared" si="44"/>
        <v>11</v>
      </c>
      <c r="P71" s="67">
        <f t="shared" si="47"/>
        <v>3932</v>
      </c>
      <c r="Q71" s="65">
        <f t="shared" si="33"/>
        <v>2210</v>
      </c>
      <c r="R71" s="51">
        <f t="shared" si="34"/>
        <v>6896</v>
      </c>
      <c r="S71" s="52">
        <f t="shared" si="48"/>
        <v>10828</v>
      </c>
      <c r="T71"/>
      <c r="V71" s="10"/>
    </row>
    <row r="72" spans="1:22" s="9" customFormat="1" ht="14.45" customHeight="1">
      <c r="A72" s="102" t="s">
        <v>123</v>
      </c>
      <c r="B72" s="13" t="s">
        <v>36</v>
      </c>
      <c r="C72" s="13">
        <v>142501</v>
      </c>
      <c r="D72" s="13">
        <v>147900</v>
      </c>
      <c r="E72" s="19">
        <v>147900</v>
      </c>
      <c r="F72" s="248">
        <f t="shared" si="12"/>
        <v>8874</v>
      </c>
      <c r="G72" s="38">
        <f t="shared" si="38"/>
        <v>1008</v>
      </c>
      <c r="H72" s="38">
        <f t="shared" si="39"/>
        <v>92</v>
      </c>
      <c r="I72" s="39">
        <f t="shared" si="40"/>
        <v>1100</v>
      </c>
      <c r="J72" s="38">
        <f t="shared" si="41"/>
        <v>3527</v>
      </c>
      <c r="K72" s="38">
        <f t="shared" si="42"/>
        <v>321</v>
      </c>
      <c r="L72" s="45">
        <f t="shared" si="43"/>
        <v>3848</v>
      </c>
      <c r="M72" s="170">
        <f t="shared" si="45"/>
        <v>73</v>
      </c>
      <c r="N72" s="59">
        <f t="shared" si="46"/>
        <v>3921</v>
      </c>
      <c r="O72" s="63">
        <f t="shared" si="44"/>
        <v>11</v>
      </c>
      <c r="P72" s="67">
        <f t="shared" si="47"/>
        <v>3932</v>
      </c>
      <c r="Q72" s="65">
        <f t="shared" si="33"/>
        <v>2294</v>
      </c>
      <c r="R72" s="51">
        <f t="shared" si="34"/>
        <v>7157</v>
      </c>
      <c r="S72" s="52">
        <f t="shared" si="48"/>
        <v>11089</v>
      </c>
      <c r="T72"/>
      <c r="V72" s="10"/>
    </row>
    <row r="73" spans="1:22" s="9" customFormat="1" ht="14.45" customHeight="1">
      <c r="A73" s="102" t="s">
        <v>124</v>
      </c>
      <c r="B73" s="13" t="s">
        <v>37</v>
      </c>
      <c r="C73" s="13">
        <v>147901</v>
      </c>
      <c r="D73" s="13">
        <v>150000</v>
      </c>
      <c r="E73" s="19">
        <v>150000</v>
      </c>
      <c r="F73" s="248">
        <f t="shared" si="12"/>
        <v>9000</v>
      </c>
      <c r="G73" s="38">
        <f t="shared" si="38"/>
        <v>1008</v>
      </c>
      <c r="H73" s="38">
        <f t="shared" si="39"/>
        <v>92</v>
      </c>
      <c r="I73" s="39">
        <f t="shared" si="40"/>
        <v>1100</v>
      </c>
      <c r="J73" s="38">
        <f t="shared" si="41"/>
        <v>3527</v>
      </c>
      <c r="K73" s="38">
        <f t="shared" si="42"/>
        <v>321</v>
      </c>
      <c r="L73" s="45">
        <f t="shared" si="43"/>
        <v>3848</v>
      </c>
      <c r="M73" s="170">
        <f t="shared" si="45"/>
        <v>73</v>
      </c>
      <c r="N73" s="59">
        <f t="shared" si="46"/>
        <v>3921</v>
      </c>
      <c r="O73" s="63">
        <f t="shared" si="44"/>
        <v>11</v>
      </c>
      <c r="P73" s="67">
        <f t="shared" si="47"/>
        <v>3932</v>
      </c>
      <c r="Q73" s="65">
        <f t="shared" si="33"/>
        <v>2327</v>
      </c>
      <c r="R73" s="51">
        <f t="shared" si="34"/>
        <v>7259</v>
      </c>
      <c r="S73" s="52">
        <f t="shared" si="48"/>
        <v>11191</v>
      </c>
      <c r="T73"/>
      <c r="V73" s="10"/>
    </row>
    <row r="74" spans="1:22" s="9" customFormat="1" ht="14.45" customHeight="1">
      <c r="A74" s="102" t="s">
        <v>125</v>
      </c>
      <c r="B74" s="13" t="s">
        <v>38</v>
      </c>
      <c r="C74" s="13">
        <v>150001</v>
      </c>
      <c r="D74" s="13">
        <v>156400</v>
      </c>
      <c r="E74" s="19">
        <v>156400</v>
      </c>
      <c r="F74" s="248">
        <f t="shared" ref="F74:F83" si="49">$F$73</f>
        <v>9000</v>
      </c>
      <c r="G74" s="38">
        <f t="shared" si="38"/>
        <v>1008</v>
      </c>
      <c r="H74" s="38">
        <f t="shared" si="39"/>
        <v>92</v>
      </c>
      <c r="I74" s="39">
        <f t="shared" si="40"/>
        <v>1100</v>
      </c>
      <c r="J74" s="38">
        <f t="shared" si="41"/>
        <v>3527</v>
      </c>
      <c r="K74" s="38">
        <f t="shared" si="42"/>
        <v>321</v>
      </c>
      <c r="L74" s="45">
        <f t="shared" si="43"/>
        <v>3848</v>
      </c>
      <c r="M74" s="170">
        <f t="shared" si="45"/>
        <v>73</v>
      </c>
      <c r="N74" s="59">
        <f t="shared" si="46"/>
        <v>3921</v>
      </c>
      <c r="O74" s="63">
        <f t="shared" si="44"/>
        <v>11</v>
      </c>
      <c r="P74" s="67">
        <f t="shared" si="47"/>
        <v>3932</v>
      </c>
      <c r="Q74" s="65">
        <f t="shared" si="33"/>
        <v>2426</v>
      </c>
      <c r="R74" s="51">
        <f t="shared" si="34"/>
        <v>7568</v>
      </c>
      <c r="S74" s="52">
        <f t="shared" si="48"/>
        <v>11500</v>
      </c>
      <c r="T74"/>
      <c r="V74" s="10"/>
    </row>
    <row r="75" spans="1:22" s="9" customFormat="1" ht="14.45" customHeight="1">
      <c r="A75" s="102" t="s">
        <v>126</v>
      </c>
      <c r="B75" s="13" t="s">
        <v>39</v>
      </c>
      <c r="C75" s="13">
        <v>156401</v>
      </c>
      <c r="D75" s="13">
        <v>162800</v>
      </c>
      <c r="E75" s="19">
        <v>162800</v>
      </c>
      <c r="F75" s="248">
        <f t="shared" si="49"/>
        <v>9000</v>
      </c>
      <c r="G75" s="38">
        <f t="shared" si="38"/>
        <v>1008</v>
      </c>
      <c r="H75" s="38">
        <f t="shared" si="39"/>
        <v>92</v>
      </c>
      <c r="I75" s="39">
        <f t="shared" si="40"/>
        <v>1100</v>
      </c>
      <c r="J75" s="38">
        <f t="shared" si="41"/>
        <v>3527</v>
      </c>
      <c r="K75" s="38">
        <f t="shared" si="42"/>
        <v>321</v>
      </c>
      <c r="L75" s="45">
        <f t="shared" si="43"/>
        <v>3848</v>
      </c>
      <c r="M75" s="170">
        <f t="shared" si="45"/>
        <v>73</v>
      </c>
      <c r="N75" s="59">
        <f t="shared" si="46"/>
        <v>3921</v>
      </c>
      <c r="O75" s="63">
        <f t="shared" si="44"/>
        <v>11</v>
      </c>
      <c r="P75" s="67">
        <f t="shared" si="47"/>
        <v>3932</v>
      </c>
      <c r="Q75" s="65">
        <f t="shared" si="33"/>
        <v>2525</v>
      </c>
      <c r="R75" s="51">
        <f t="shared" si="34"/>
        <v>7878</v>
      </c>
      <c r="S75" s="52">
        <f t="shared" si="48"/>
        <v>11810</v>
      </c>
      <c r="T75"/>
      <c r="V75" s="10"/>
    </row>
    <row r="76" spans="1:22" s="9" customFormat="1" ht="14.45" customHeight="1">
      <c r="A76" s="102" t="s">
        <v>127</v>
      </c>
      <c r="B76" s="13" t="s">
        <v>40</v>
      </c>
      <c r="C76" s="13">
        <v>162801</v>
      </c>
      <c r="D76" s="13">
        <v>169200</v>
      </c>
      <c r="E76" s="19">
        <v>169200</v>
      </c>
      <c r="F76" s="248">
        <f t="shared" si="49"/>
        <v>9000</v>
      </c>
      <c r="G76" s="38">
        <f t="shared" si="38"/>
        <v>1008</v>
      </c>
      <c r="H76" s="38">
        <f t="shared" si="39"/>
        <v>92</v>
      </c>
      <c r="I76" s="39">
        <f t="shared" si="40"/>
        <v>1100</v>
      </c>
      <c r="J76" s="38">
        <f t="shared" si="41"/>
        <v>3527</v>
      </c>
      <c r="K76" s="38">
        <f t="shared" si="42"/>
        <v>321</v>
      </c>
      <c r="L76" s="45">
        <f t="shared" si="43"/>
        <v>3848</v>
      </c>
      <c r="M76" s="170">
        <f t="shared" si="45"/>
        <v>73</v>
      </c>
      <c r="N76" s="59">
        <f t="shared" si="46"/>
        <v>3921</v>
      </c>
      <c r="O76" s="63">
        <f t="shared" si="44"/>
        <v>11</v>
      </c>
      <c r="P76" s="67">
        <f t="shared" si="47"/>
        <v>3932</v>
      </c>
      <c r="Q76" s="65">
        <f t="shared" si="33"/>
        <v>2624</v>
      </c>
      <c r="R76" s="51">
        <f t="shared" si="34"/>
        <v>8188</v>
      </c>
      <c r="S76" s="52">
        <f t="shared" si="48"/>
        <v>12120</v>
      </c>
      <c r="T76"/>
      <c r="V76" s="10"/>
    </row>
    <row r="77" spans="1:22" s="9" customFormat="1" ht="14.45" customHeight="1">
      <c r="A77" s="102" t="s">
        <v>128</v>
      </c>
      <c r="B77" s="13" t="s">
        <v>41</v>
      </c>
      <c r="C77" s="13">
        <v>169201</v>
      </c>
      <c r="D77" s="13">
        <v>175600</v>
      </c>
      <c r="E77" s="19">
        <v>175600</v>
      </c>
      <c r="F77" s="248">
        <f t="shared" si="49"/>
        <v>9000</v>
      </c>
      <c r="G77" s="38">
        <f t="shared" si="38"/>
        <v>1008</v>
      </c>
      <c r="H77" s="38">
        <f t="shared" si="39"/>
        <v>92</v>
      </c>
      <c r="I77" s="39">
        <f t="shared" si="40"/>
        <v>1100</v>
      </c>
      <c r="J77" s="38">
        <f t="shared" si="41"/>
        <v>3527</v>
      </c>
      <c r="K77" s="38">
        <f t="shared" si="42"/>
        <v>321</v>
      </c>
      <c r="L77" s="45">
        <f t="shared" si="43"/>
        <v>3848</v>
      </c>
      <c r="M77" s="170">
        <f t="shared" si="45"/>
        <v>73</v>
      </c>
      <c r="N77" s="59">
        <f t="shared" si="46"/>
        <v>3921</v>
      </c>
      <c r="O77" s="63">
        <f t="shared" si="44"/>
        <v>11</v>
      </c>
      <c r="P77" s="67">
        <f t="shared" si="47"/>
        <v>3932</v>
      </c>
      <c r="Q77" s="65">
        <f t="shared" si="33"/>
        <v>2724</v>
      </c>
      <c r="R77" s="51">
        <f t="shared" si="34"/>
        <v>8497</v>
      </c>
      <c r="S77" s="52">
        <f t="shared" si="48"/>
        <v>12429</v>
      </c>
      <c r="T77"/>
      <c r="V77" s="10"/>
    </row>
    <row r="78" spans="1:22" s="9" customFormat="1" ht="14.45" customHeight="1">
      <c r="A78" s="102" t="s">
        <v>129</v>
      </c>
      <c r="B78" s="13" t="s">
        <v>138</v>
      </c>
      <c r="C78" s="13">
        <v>175601</v>
      </c>
      <c r="D78" s="13">
        <v>182000</v>
      </c>
      <c r="E78" s="19">
        <v>182000</v>
      </c>
      <c r="F78" s="248">
        <f t="shared" si="49"/>
        <v>9000</v>
      </c>
      <c r="G78" s="179">
        <f t="shared" si="38"/>
        <v>1008</v>
      </c>
      <c r="H78" s="179">
        <f t="shared" si="39"/>
        <v>92</v>
      </c>
      <c r="I78" s="180">
        <f t="shared" si="40"/>
        <v>1100</v>
      </c>
      <c r="J78" s="179">
        <f t="shared" si="41"/>
        <v>3527</v>
      </c>
      <c r="K78" s="179">
        <f t="shared" si="42"/>
        <v>321</v>
      </c>
      <c r="L78" s="43">
        <f t="shared" si="43"/>
        <v>3848</v>
      </c>
      <c r="M78" s="170">
        <f t="shared" si="45"/>
        <v>73</v>
      </c>
      <c r="N78" s="58">
        <f t="shared" si="46"/>
        <v>3921</v>
      </c>
      <c r="O78" s="151">
        <f t="shared" si="44"/>
        <v>11</v>
      </c>
      <c r="P78" s="67">
        <f t="shared" si="47"/>
        <v>3932</v>
      </c>
      <c r="Q78" s="181">
        <f t="shared" si="33"/>
        <v>2823</v>
      </c>
      <c r="R78" s="182">
        <f t="shared" si="34"/>
        <v>8807</v>
      </c>
      <c r="S78" s="52">
        <f t="shared" si="48"/>
        <v>12739</v>
      </c>
      <c r="T78"/>
      <c r="V78" s="10"/>
    </row>
    <row r="79" spans="1:22" s="9" customFormat="1" ht="14.45" customHeight="1">
      <c r="A79" s="102" t="s">
        <v>136</v>
      </c>
      <c r="B79" s="13" t="s">
        <v>139</v>
      </c>
      <c r="C79" s="13">
        <v>182001</v>
      </c>
      <c r="D79" s="13">
        <v>189500</v>
      </c>
      <c r="E79" s="19">
        <v>189500</v>
      </c>
      <c r="F79" s="248">
        <f t="shared" si="49"/>
        <v>9000</v>
      </c>
      <c r="G79" s="179">
        <f t="shared" si="38"/>
        <v>1008</v>
      </c>
      <c r="H79" s="179">
        <f t="shared" si="39"/>
        <v>92</v>
      </c>
      <c r="I79" s="180">
        <f t="shared" si="40"/>
        <v>1100</v>
      </c>
      <c r="J79" s="179">
        <f t="shared" si="41"/>
        <v>3527</v>
      </c>
      <c r="K79" s="179">
        <f t="shared" si="42"/>
        <v>321</v>
      </c>
      <c r="L79" s="43">
        <f t="shared" si="43"/>
        <v>3848</v>
      </c>
      <c r="M79" s="170">
        <f t="shared" si="45"/>
        <v>73</v>
      </c>
      <c r="N79" s="58">
        <f t="shared" si="46"/>
        <v>3921</v>
      </c>
      <c r="O79" s="151">
        <f t="shared" si="44"/>
        <v>11</v>
      </c>
      <c r="P79" s="67">
        <f t="shared" si="47"/>
        <v>3932</v>
      </c>
      <c r="Q79" s="181">
        <f t="shared" si="33"/>
        <v>2939</v>
      </c>
      <c r="R79" s="182">
        <f t="shared" si="34"/>
        <v>9170</v>
      </c>
      <c r="S79" s="178"/>
      <c r="T79"/>
      <c r="V79" s="10"/>
    </row>
    <row r="80" spans="1:22" s="9" customFormat="1" ht="14.45" customHeight="1">
      <c r="A80" s="102" t="s">
        <v>137</v>
      </c>
      <c r="B80" s="13" t="s">
        <v>140</v>
      </c>
      <c r="C80" s="13">
        <v>189501</v>
      </c>
      <c r="D80" s="13">
        <v>197000</v>
      </c>
      <c r="E80" s="19">
        <v>197000</v>
      </c>
      <c r="F80" s="248">
        <f t="shared" si="49"/>
        <v>9000</v>
      </c>
      <c r="G80" s="179">
        <f t="shared" si="38"/>
        <v>1008</v>
      </c>
      <c r="H80" s="179">
        <f t="shared" si="39"/>
        <v>92</v>
      </c>
      <c r="I80" s="180">
        <f t="shared" si="40"/>
        <v>1100</v>
      </c>
      <c r="J80" s="179">
        <f t="shared" si="41"/>
        <v>3527</v>
      </c>
      <c r="K80" s="179">
        <f t="shared" si="42"/>
        <v>321</v>
      </c>
      <c r="L80" s="43">
        <f t="shared" si="43"/>
        <v>3848</v>
      </c>
      <c r="M80" s="170">
        <f t="shared" si="45"/>
        <v>73</v>
      </c>
      <c r="N80" s="58">
        <f t="shared" si="46"/>
        <v>3921</v>
      </c>
      <c r="O80" s="151">
        <f t="shared" si="44"/>
        <v>11</v>
      </c>
      <c r="P80" s="67">
        <f t="shared" si="47"/>
        <v>3932</v>
      </c>
      <c r="Q80" s="181">
        <f t="shared" si="33"/>
        <v>3055</v>
      </c>
      <c r="R80" s="182">
        <f t="shared" si="34"/>
        <v>9533</v>
      </c>
      <c r="S80" s="178"/>
      <c r="T80"/>
      <c r="V80" s="10"/>
    </row>
    <row r="81" spans="1:22" s="9" customFormat="1" ht="14.45" customHeight="1">
      <c r="A81" s="102" t="s">
        <v>156</v>
      </c>
      <c r="B81" s="13" t="s">
        <v>141</v>
      </c>
      <c r="C81" s="13">
        <v>197001</v>
      </c>
      <c r="D81" s="13">
        <v>204500</v>
      </c>
      <c r="E81" s="19">
        <v>204500</v>
      </c>
      <c r="F81" s="248">
        <f t="shared" si="49"/>
        <v>9000</v>
      </c>
      <c r="G81" s="179">
        <f t="shared" si="38"/>
        <v>1008</v>
      </c>
      <c r="H81" s="179">
        <f t="shared" si="39"/>
        <v>92</v>
      </c>
      <c r="I81" s="180">
        <f t="shared" si="40"/>
        <v>1100</v>
      </c>
      <c r="J81" s="179">
        <f t="shared" si="41"/>
        <v>3527</v>
      </c>
      <c r="K81" s="179">
        <f t="shared" si="42"/>
        <v>321</v>
      </c>
      <c r="L81" s="43">
        <f t="shared" si="43"/>
        <v>3848</v>
      </c>
      <c r="M81" s="170">
        <f t="shared" si="45"/>
        <v>73</v>
      </c>
      <c r="N81" s="58">
        <f t="shared" si="46"/>
        <v>3921</v>
      </c>
      <c r="O81" s="151">
        <f t="shared" si="44"/>
        <v>11</v>
      </c>
      <c r="P81" s="67">
        <f t="shared" si="47"/>
        <v>3932</v>
      </c>
      <c r="Q81" s="181">
        <f t="shared" si="33"/>
        <v>3172</v>
      </c>
      <c r="R81" s="182">
        <f t="shared" si="34"/>
        <v>9896</v>
      </c>
      <c r="S81" s="178"/>
      <c r="T81"/>
      <c r="V81" s="10"/>
    </row>
    <row r="82" spans="1:22" s="9" customFormat="1" ht="14.45" customHeight="1">
      <c r="A82" s="102" t="s">
        <v>157</v>
      </c>
      <c r="B82" s="13" t="s">
        <v>142</v>
      </c>
      <c r="C82" s="13">
        <v>204501</v>
      </c>
      <c r="D82" s="13">
        <v>212000</v>
      </c>
      <c r="E82" s="19">
        <v>212000</v>
      </c>
      <c r="F82" s="248">
        <f t="shared" si="49"/>
        <v>9000</v>
      </c>
      <c r="G82" s="179">
        <f t="shared" si="38"/>
        <v>1008</v>
      </c>
      <c r="H82" s="179">
        <f t="shared" si="39"/>
        <v>92</v>
      </c>
      <c r="I82" s="180">
        <f t="shared" si="40"/>
        <v>1100</v>
      </c>
      <c r="J82" s="179">
        <f t="shared" si="41"/>
        <v>3527</v>
      </c>
      <c r="K82" s="179">
        <f t="shared" si="42"/>
        <v>321</v>
      </c>
      <c r="L82" s="43">
        <f t="shared" si="43"/>
        <v>3848</v>
      </c>
      <c r="M82" s="170">
        <f t="shared" si="45"/>
        <v>73</v>
      </c>
      <c r="N82" s="58">
        <f t="shared" si="46"/>
        <v>3921</v>
      </c>
      <c r="O82" s="151">
        <f t="shared" si="44"/>
        <v>11</v>
      </c>
      <c r="P82" s="67">
        <f t="shared" si="47"/>
        <v>3932</v>
      </c>
      <c r="Q82" s="181">
        <f t="shared" si="33"/>
        <v>3288</v>
      </c>
      <c r="R82" s="182">
        <f t="shared" si="34"/>
        <v>10259</v>
      </c>
      <c r="S82" s="178"/>
      <c r="T82"/>
      <c r="V82" s="10"/>
    </row>
    <row r="83" spans="1:22" s="9" customFormat="1" ht="14.45" customHeight="1" thickBot="1">
      <c r="A83" s="102" t="s">
        <v>182</v>
      </c>
      <c r="B83" s="13" t="s">
        <v>143</v>
      </c>
      <c r="C83" s="13">
        <v>212001</v>
      </c>
      <c r="D83" s="13">
        <v>219500</v>
      </c>
      <c r="E83" s="19">
        <v>219500</v>
      </c>
      <c r="F83" s="248">
        <f t="shared" si="49"/>
        <v>9000</v>
      </c>
      <c r="G83" s="179">
        <f t="shared" si="38"/>
        <v>1008</v>
      </c>
      <c r="H83" s="179">
        <f t="shared" si="39"/>
        <v>92</v>
      </c>
      <c r="I83" s="180">
        <f t="shared" si="40"/>
        <v>1100</v>
      </c>
      <c r="J83" s="179">
        <f t="shared" si="41"/>
        <v>3527</v>
      </c>
      <c r="K83" s="179">
        <f t="shared" si="42"/>
        <v>321</v>
      </c>
      <c r="L83" s="43">
        <f t="shared" si="43"/>
        <v>3848</v>
      </c>
      <c r="M83" s="170">
        <f t="shared" si="45"/>
        <v>73</v>
      </c>
      <c r="N83" s="58">
        <f t="shared" si="46"/>
        <v>3921</v>
      </c>
      <c r="O83" s="151">
        <f t="shared" si="44"/>
        <v>11</v>
      </c>
      <c r="P83" s="68">
        <f>P56</f>
        <v>3932</v>
      </c>
      <c r="Q83" s="181">
        <f t="shared" si="33"/>
        <v>3404</v>
      </c>
      <c r="R83" s="50">
        <f t="shared" si="34"/>
        <v>10622</v>
      </c>
      <c r="S83" s="178"/>
      <c r="T83"/>
      <c r="V83" s="10"/>
    </row>
    <row r="84" spans="1:22" s="9" customFormat="1" ht="14.45" customHeight="1" thickTop="1">
      <c r="A84" s="2" t="s">
        <v>75</v>
      </c>
      <c r="B84" s="14"/>
      <c r="C84" s="14"/>
      <c r="D84" s="14"/>
      <c r="E84" s="10"/>
      <c r="F84" s="10"/>
      <c r="G84" s="10"/>
      <c r="H84" s="10"/>
      <c r="I84" s="10"/>
      <c r="J84" s="10"/>
      <c r="K84" s="10"/>
      <c r="L84" s="32"/>
      <c r="M84" s="10"/>
      <c r="N84" s="10"/>
      <c r="O84" s="10"/>
      <c r="P84" s="10"/>
      <c r="Q84" s="10"/>
      <c r="S84"/>
    </row>
    <row r="85" spans="1:22" s="9" customFormat="1" ht="14.45" customHeight="1">
      <c r="A85" s="2" t="s">
        <v>106</v>
      </c>
      <c r="B85" s="14"/>
      <c r="C85" s="14"/>
      <c r="D85" s="14"/>
      <c r="E85" s="10"/>
      <c r="F85" s="10"/>
      <c r="G85" s="10"/>
      <c r="H85" s="10"/>
      <c r="I85" s="10"/>
      <c r="J85" s="10"/>
      <c r="K85" s="10"/>
      <c r="L85" s="32"/>
      <c r="M85" s="10"/>
      <c r="N85" s="10"/>
      <c r="O85" s="10"/>
      <c r="Q85" s="10"/>
      <c r="S85"/>
    </row>
    <row r="86" spans="1:22" s="9" customFormat="1" ht="14.45" customHeight="1">
      <c r="A86" s="1" t="s">
        <v>160</v>
      </c>
      <c r="B86" s="15"/>
      <c r="C86" s="15"/>
      <c r="D86" s="15"/>
      <c r="L86" s="32"/>
      <c r="P86" s="238" t="s">
        <v>186</v>
      </c>
      <c r="Q86" s="99"/>
      <c r="S86"/>
    </row>
    <row r="87" spans="1:22" s="9" customFormat="1" ht="15.6" customHeight="1">
      <c r="A87" s="108" t="s">
        <v>187</v>
      </c>
      <c r="B87" s="15"/>
      <c r="C87" s="15"/>
      <c r="D87" s="15"/>
      <c r="L87" s="32"/>
      <c r="P87" s="253" t="s">
        <v>210</v>
      </c>
      <c r="Q87" s="99"/>
      <c r="S87"/>
    </row>
    <row r="88" spans="1:22" ht="15.6" customHeight="1">
      <c r="A88" s="11"/>
      <c r="B88" s="16"/>
      <c r="C88" s="16"/>
      <c r="D88" s="16"/>
      <c r="E88" s="11"/>
      <c r="F88" s="11"/>
      <c r="G88" s="11"/>
      <c r="H88" s="11"/>
      <c r="I88" s="11"/>
      <c r="J88" s="11"/>
      <c r="K88" s="11"/>
      <c r="L88" s="33"/>
      <c r="M88" s="11"/>
      <c r="N88" s="11"/>
      <c r="O88" s="11"/>
      <c r="P88" s="11"/>
      <c r="Q88" s="11"/>
      <c r="R88" s="11"/>
    </row>
  </sheetData>
  <mergeCells count="18">
    <mergeCell ref="S9:S11"/>
    <mergeCell ref="A9:A11"/>
    <mergeCell ref="F9:F11"/>
    <mergeCell ref="E9:E11"/>
    <mergeCell ref="G10:I10"/>
    <mergeCell ref="B9:B11"/>
    <mergeCell ref="Q9:R10"/>
    <mergeCell ref="G9:P9"/>
    <mergeCell ref="J10:P10"/>
    <mergeCell ref="C9:C11"/>
    <mergeCell ref="D9:D11"/>
    <mergeCell ref="A12:A33"/>
    <mergeCell ref="A1:R1"/>
    <mergeCell ref="A3:R3"/>
    <mergeCell ref="A4:R4"/>
    <mergeCell ref="A5:R5"/>
    <mergeCell ref="A6:R6"/>
    <mergeCell ref="A7:R7"/>
  </mergeCells>
  <phoneticPr fontId="2" type="noConversion"/>
  <printOptions horizontalCentered="1"/>
  <pageMargins left="0.15748031496062992" right="0.15748031496062992" top="0.31" bottom="0.19685039370078741" header="0.19" footer="0.1968503937007874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9E012-C2D9-4ECA-9150-8B59BA121659}">
  <sheetPr>
    <tabColor theme="5" tint="0.79998168889431442"/>
  </sheetPr>
  <dimension ref="A1:N17"/>
  <sheetViews>
    <sheetView zoomScale="90" zoomScaleNormal="90" workbookViewId="0">
      <selection activeCell="L15" sqref="L15"/>
    </sheetView>
  </sheetViews>
  <sheetFormatPr defaultRowHeight="15.75"/>
  <cols>
    <col min="1" max="2" width="23.75" style="243" customWidth="1"/>
    <col min="3" max="3" width="6.625" style="243" customWidth="1"/>
    <col min="4" max="11" width="12.625" style="243" customWidth="1"/>
    <col min="12" max="12" width="5.25" style="243" customWidth="1"/>
    <col min="13" max="13" width="13.875" style="243" bestFit="1" customWidth="1"/>
    <col min="14" max="257" width="9" style="243"/>
    <col min="258" max="258" width="15.75" style="243" customWidth="1"/>
    <col min="259" max="267" width="9" style="243"/>
    <col min="268" max="268" width="16" style="243" customWidth="1"/>
    <col min="269" max="513" width="9" style="243"/>
    <col min="514" max="514" width="15.75" style="243" customWidth="1"/>
    <col min="515" max="523" width="9" style="243"/>
    <col min="524" max="524" width="16" style="243" customWidth="1"/>
    <col min="525" max="769" width="9" style="243"/>
    <col min="770" max="770" width="15.75" style="243" customWidth="1"/>
    <col min="771" max="779" width="9" style="243"/>
    <col min="780" max="780" width="16" style="243" customWidth="1"/>
    <col min="781" max="1025" width="9" style="243"/>
    <col min="1026" max="1026" width="15.75" style="243" customWidth="1"/>
    <col min="1027" max="1035" width="9" style="243"/>
    <col min="1036" max="1036" width="16" style="243" customWidth="1"/>
    <col min="1037" max="1281" width="9" style="243"/>
    <col min="1282" max="1282" width="15.75" style="243" customWidth="1"/>
    <col min="1283" max="1291" width="9" style="243"/>
    <col min="1292" max="1292" width="16" style="243" customWidth="1"/>
    <col min="1293" max="1537" width="9" style="243"/>
    <col min="1538" max="1538" width="15.75" style="243" customWidth="1"/>
    <col min="1539" max="1547" width="9" style="243"/>
    <col min="1548" max="1548" width="16" style="243" customWidth="1"/>
    <col min="1549" max="1793" width="9" style="243"/>
    <col min="1794" max="1794" width="15.75" style="243" customWidth="1"/>
    <col min="1795" max="1803" width="9" style="243"/>
    <col min="1804" max="1804" width="16" style="243" customWidth="1"/>
    <col min="1805" max="2049" width="9" style="243"/>
    <col min="2050" max="2050" width="15.75" style="243" customWidth="1"/>
    <col min="2051" max="2059" width="9" style="243"/>
    <col min="2060" max="2060" width="16" style="243" customWidth="1"/>
    <col min="2061" max="2305" width="9" style="243"/>
    <col min="2306" max="2306" width="15.75" style="243" customWidth="1"/>
    <col min="2307" max="2315" width="9" style="243"/>
    <col min="2316" max="2316" width="16" style="243" customWidth="1"/>
    <col min="2317" max="2561" width="9" style="243"/>
    <col min="2562" max="2562" width="15.75" style="243" customWidth="1"/>
    <col min="2563" max="2571" width="9" style="243"/>
    <col min="2572" max="2572" width="16" style="243" customWidth="1"/>
    <col min="2573" max="2817" width="9" style="243"/>
    <col min="2818" max="2818" width="15.75" style="243" customWidth="1"/>
    <col min="2819" max="2827" width="9" style="243"/>
    <col min="2828" max="2828" width="16" style="243" customWidth="1"/>
    <col min="2829" max="3073" width="9" style="243"/>
    <col min="3074" max="3074" width="15.75" style="243" customWidth="1"/>
    <col min="3075" max="3083" width="9" style="243"/>
    <col min="3084" max="3084" width="16" style="243" customWidth="1"/>
    <col min="3085" max="3329" width="9" style="243"/>
    <col min="3330" max="3330" width="15.75" style="243" customWidth="1"/>
    <col min="3331" max="3339" width="9" style="243"/>
    <col min="3340" max="3340" width="16" style="243" customWidth="1"/>
    <col min="3341" max="3585" width="9" style="243"/>
    <col min="3586" max="3586" width="15.75" style="243" customWidth="1"/>
    <col min="3587" max="3595" width="9" style="243"/>
    <col min="3596" max="3596" width="16" style="243" customWidth="1"/>
    <col min="3597" max="3841" width="9" style="243"/>
    <col min="3842" max="3842" width="15.75" style="243" customWidth="1"/>
    <col min="3843" max="3851" width="9" style="243"/>
    <col min="3852" max="3852" width="16" style="243" customWidth="1"/>
    <col min="3853" max="4097" width="9" style="243"/>
    <col min="4098" max="4098" width="15.75" style="243" customWidth="1"/>
    <col min="4099" max="4107" width="9" style="243"/>
    <col min="4108" max="4108" width="16" style="243" customWidth="1"/>
    <col min="4109" max="4353" width="9" style="243"/>
    <col min="4354" max="4354" width="15.75" style="243" customWidth="1"/>
    <col min="4355" max="4363" width="9" style="243"/>
    <col min="4364" max="4364" width="16" style="243" customWidth="1"/>
    <col min="4365" max="4609" width="9" style="243"/>
    <col min="4610" max="4610" width="15.75" style="243" customWidth="1"/>
    <col min="4611" max="4619" width="9" style="243"/>
    <col min="4620" max="4620" width="16" style="243" customWidth="1"/>
    <col min="4621" max="4865" width="9" style="243"/>
    <col min="4866" max="4866" width="15.75" style="243" customWidth="1"/>
    <col min="4867" max="4875" width="9" style="243"/>
    <col min="4876" max="4876" width="16" style="243" customWidth="1"/>
    <col min="4877" max="5121" width="9" style="243"/>
    <col min="5122" max="5122" width="15.75" style="243" customWidth="1"/>
    <col min="5123" max="5131" width="9" style="243"/>
    <col min="5132" max="5132" width="16" style="243" customWidth="1"/>
    <col min="5133" max="5377" width="9" style="243"/>
    <col min="5378" max="5378" width="15.75" style="243" customWidth="1"/>
    <col min="5379" max="5387" width="9" style="243"/>
    <col min="5388" max="5388" width="16" style="243" customWidth="1"/>
    <col min="5389" max="5633" width="9" style="243"/>
    <col min="5634" max="5634" width="15.75" style="243" customWidth="1"/>
    <col min="5635" max="5643" width="9" style="243"/>
    <col min="5644" max="5644" width="16" style="243" customWidth="1"/>
    <col min="5645" max="5889" width="9" style="243"/>
    <col min="5890" max="5890" width="15.75" style="243" customWidth="1"/>
    <col min="5891" max="5899" width="9" style="243"/>
    <col min="5900" max="5900" width="16" style="243" customWidth="1"/>
    <col min="5901" max="6145" width="9" style="243"/>
    <col min="6146" max="6146" width="15.75" style="243" customWidth="1"/>
    <col min="6147" max="6155" width="9" style="243"/>
    <col min="6156" max="6156" width="16" style="243" customWidth="1"/>
    <col min="6157" max="6401" width="9" style="243"/>
    <col min="6402" max="6402" width="15.75" style="243" customWidth="1"/>
    <col min="6403" max="6411" width="9" style="243"/>
    <col min="6412" max="6412" width="16" style="243" customWidth="1"/>
    <col min="6413" max="6657" width="9" style="243"/>
    <col min="6658" max="6658" width="15.75" style="243" customWidth="1"/>
    <col min="6659" max="6667" width="9" style="243"/>
    <col min="6668" max="6668" width="16" style="243" customWidth="1"/>
    <col min="6669" max="6913" width="9" style="243"/>
    <col min="6914" max="6914" width="15.75" style="243" customWidth="1"/>
    <col min="6915" max="6923" width="9" style="243"/>
    <col min="6924" max="6924" width="16" style="243" customWidth="1"/>
    <col min="6925" max="7169" width="9" style="243"/>
    <col min="7170" max="7170" width="15.75" style="243" customWidth="1"/>
    <col min="7171" max="7179" width="9" style="243"/>
    <col min="7180" max="7180" width="16" style="243" customWidth="1"/>
    <col min="7181" max="7425" width="9" style="243"/>
    <col min="7426" max="7426" width="15.75" style="243" customWidth="1"/>
    <col min="7427" max="7435" width="9" style="243"/>
    <col min="7436" max="7436" width="16" style="243" customWidth="1"/>
    <col min="7437" max="7681" width="9" style="243"/>
    <col min="7682" max="7682" width="15.75" style="243" customWidth="1"/>
    <col min="7683" max="7691" width="9" style="243"/>
    <col min="7692" max="7692" width="16" style="243" customWidth="1"/>
    <col min="7693" max="7937" width="9" style="243"/>
    <col min="7938" max="7938" width="15.75" style="243" customWidth="1"/>
    <col min="7939" max="7947" width="9" style="243"/>
    <col min="7948" max="7948" width="16" style="243" customWidth="1"/>
    <col min="7949" max="8193" width="9" style="243"/>
    <col min="8194" max="8194" width="15.75" style="243" customWidth="1"/>
    <col min="8195" max="8203" width="9" style="243"/>
    <col min="8204" max="8204" width="16" style="243" customWidth="1"/>
    <col min="8205" max="8449" width="9" style="243"/>
    <col min="8450" max="8450" width="15.75" style="243" customWidth="1"/>
    <col min="8451" max="8459" width="9" style="243"/>
    <col min="8460" max="8460" width="16" style="243" customWidth="1"/>
    <col min="8461" max="8705" width="9" style="243"/>
    <col min="8706" max="8706" width="15.75" style="243" customWidth="1"/>
    <col min="8707" max="8715" width="9" style="243"/>
    <col min="8716" max="8716" width="16" style="243" customWidth="1"/>
    <col min="8717" max="8961" width="9" style="243"/>
    <col min="8962" max="8962" width="15.75" style="243" customWidth="1"/>
    <col min="8963" max="8971" width="9" style="243"/>
    <col min="8972" max="8972" width="16" style="243" customWidth="1"/>
    <col min="8973" max="9217" width="9" style="243"/>
    <col min="9218" max="9218" width="15.75" style="243" customWidth="1"/>
    <col min="9219" max="9227" width="9" style="243"/>
    <col min="9228" max="9228" width="16" style="243" customWidth="1"/>
    <col min="9229" max="9473" width="9" style="243"/>
    <col min="9474" max="9474" width="15.75" style="243" customWidth="1"/>
    <col min="9475" max="9483" width="9" style="243"/>
    <col min="9484" max="9484" width="16" style="243" customWidth="1"/>
    <col min="9485" max="9729" width="9" style="243"/>
    <col min="9730" max="9730" width="15.75" style="243" customWidth="1"/>
    <col min="9731" max="9739" width="9" style="243"/>
    <col min="9740" max="9740" width="16" style="243" customWidth="1"/>
    <col min="9741" max="9985" width="9" style="243"/>
    <col min="9986" max="9986" width="15.75" style="243" customWidth="1"/>
    <col min="9987" max="9995" width="9" style="243"/>
    <col min="9996" max="9996" width="16" style="243" customWidth="1"/>
    <col min="9997" max="10241" width="9" style="243"/>
    <col min="10242" max="10242" width="15.75" style="243" customWidth="1"/>
    <col min="10243" max="10251" width="9" style="243"/>
    <col min="10252" max="10252" width="16" style="243" customWidth="1"/>
    <col min="10253" max="10497" width="9" style="243"/>
    <col min="10498" max="10498" width="15.75" style="243" customWidth="1"/>
    <col min="10499" max="10507" width="9" style="243"/>
    <col min="10508" max="10508" width="16" style="243" customWidth="1"/>
    <col min="10509" max="10753" width="9" style="243"/>
    <col min="10754" max="10754" width="15.75" style="243" customWidth="1"/>
    <col min="10755" max="10763" width="9" style="243"/>
    <col min="10764" max="10764" width="16" style="243" customWidth="1"/>
    <col min="10765" max="11009" width="9" style="243"/>
    <col min="11010" max="11010" width="15.75" style="243" customWidth="1"/>
    <col min="11011" max="11019" width="9" style="243"/>
    <col min="11020" max="11020" width="16" style="243" customWidth="1"/>
    <col min="11021" max="11265" width="9" style="243"/>
    <col min="11266" max="11266" width="15.75" style="243" customWidth="1"/>
    <col min="11267" max="11275" width="9" style="243"/>
    <col min="11276" max="11276" width="16" style="243" customWidth="1"/>
    <col min="11277" max="11521" width="9" style="243"/>
    <col min="11522" max="11522" width="15.75" style="243" customWidth="1"/>
    <col min="11523" max="11531" width="9" style="243"/>
    <col min="11532" max="11532" width="16" style="243" customWidth="1"/>
    <col min="11533" max="11777" width="9" style="243"/>
    <col min="11778" max="11778" width="15.75" style="243" customWidth="1"/>
    <col min="11779" max="11787" width="9" style="243"/>
    <col min="11788" max="11788" width="16" style="243" customWidth="1"/>
    <col min="11789" max="12033" width="9" style="243"/>
    <col min="12034" max="12034" width="15.75" style="243" customWidth="1"/>
    <col min="12035" max="12043" width="9" style="243"/>
    <col min="12044" max="12044" width="16" style="243" customWidth="1"/>
    <col min="12045" max="12289" width="9" style="243"/>
    <col min="12290" max="12290" width="15.75" style="243" customWidth="1"/>
    <col min="12291" max="12299" width="9" style="243"/>
    <col min="12300" max="12300" width="16" style="243" customWidth="1"/>
    <col min="12301" max="12545" width="9" style="243"/>
    <col min="12546" max="12546" width="15.75" style="243" customWidth="1"/>
    <col min="12547" max="12555" width="9" style="243"/>
    <col min="12556" max="12556" width="16" style="243" customWidth="1"/>
    <col min="12557" max="12801" width="9" style="243"/>
    <col min="12802" max="12802" width="15.75" style="243" customWidth="1"/>
    <col min="12803" max="12811" width="9" style="243"/>
    <col min="12812" max="12812" width="16" style="243" customWidth="1"/>
    <col min="12813" max="13057" width="9" style="243"/>
    <col min="13058" max="13058" width="15.75" style="243" customWidth="1"/>
    <col min="13059" max="13067" width="9" style="243"/>
    <col min="13068" max="13068" width="16" style="243" customWidth="1"/>
    <col min="13069" max="13313" width="9" style="243"/>
    <col min="13314" max="13314" width="15.75" style="243" customWidth="1"/>
    <col min="13315" max="13323" width="9" style="243"/>
    <col min="13324" max="13324" width="16" style="243" customWidth="1"/>
    <col min="13325" max="13569" width="9" style="243"/>
    <col min="13570" max="13570" width="15.75" style="243" customWidth="1"/>
    <col min="13571" max="13579" width="9" style="243"/>
    <col min="13580" max="13580" width="16" style="243" customWidth="1"/>
    <col min="13581" max="13825" width="9" style="243"/>
    <col min="13826" max="13826" width="15.75" style="243" customWidth="1"/>
    <col min="13827" max="13835" width="9" style="243"/>
    <col min="13836" max="13836" width="16" style="243" customWidth="1"/>
    <col min="13837" max="14081" width="9" style="243"/>
    <col min="14082" max="14082" width="15.75" style="243" customWidth="1"/>
    <col min="14083" max="14091" width="9" style="243"/>
    <col min="14092" max="14092" width="16" style="243" customWidth="1"/>
    <col min="14093" max="14337" width="9" style="243"/>
    <col min="14338" max="14338" width="15.75" style="243" customWidth="1"/>
    <col min="14339" max="14347" width="9" style="243"/>
    <col min="14348" max="14348" width="16" style="243" customWidth="1"/>
    <col min="14349" max="14593" width="9" style="243"/>
    <col min="14594" max="14594" width="15.75" style="243" customWidth="1"/>
    <col min="14595" max="14603" width="9" style="243"/>
    <col min="14604" max="14604" width="16" style="243" customWidth="1"/>
    <col min="14605" max="14849" width="9" style="243"/>
    <col min="14850" max="14850" width="15.75" style="243" customWidth="1"/>
    <col min="14851" max="14859" width="9" style="243"/>
    <col min="14860" max="14860" width="16" style="243" customWidth="1"/>
    <col min="14861" max="15105" width="9" style="243"/>
    <col min="15106" max="15106" width="15.75" style="243" customWidth="1"/>
    <col min="15107" max="15115" width="9" style="243"/>
    <col min="15116" max="15116" width="16" style="243" customWidth="1"/>
    <col min="15117" max="15361" width="9" style="243"/>
    <col min="15362" max="15362" width="15.75" style="243" customWidth="1"/>
    <col min="15363" max="15371" width="9" style="243"/>
    <col min="15372" max="15372" width="16" style="243" customWidth="1"/>
    <col min="15373" max="15617" width="9" style="243"/>
    <col min="15618" max="15618" width="15.75" style="243" customWidth="1"/>
    <col min="15619" max="15627" width="9" style="243"/>
    <col min="15628" max="15628" width="16" style="243" customWidth="1"/>
    <col min="15629" max="15873" width="9" style="243"/>
    <col min="15874" max="15874" width="15.75" style="243" customWidth="1"/>
    <col min="15875" max="15883" width="9" style="243"/>
    <col min="15884" max="15884" width="16" style="243" customWidth="1"/>
    <col min="15885" max="16129" width="9" style="243"/>
    <col min="16130" max="16130" width="15.75" style="243" customWidth="1"/>
    <col min="16131" max="16139" width="9" style="243"/>
    <col min="16140" max="16140" width="16" style="243" customWidth="1"/>
    <col min="16141" max="16384" width="9" style="243"/>
  </cols>
  <sheetData>
    <row r="1" spans="1:14" ht="24.95" customHeight="1">
      <c r="A1" s="323" t="s">
        <v>191</v>
      </c>
      <c r="B1" s="323"/>
      <c r="D1"/>
      <c r="E1"/>
      <c r="F1"/>
      <c r="G1"/>
      <c r="H1"/>
      <c r="I1"/>
      <c r="J1"/>
      <c r="K1"/>
      <c r="L1"/>
      <c r="M1"/>
      <c r="N1"/>
    </row>
    <row r="2" spans="1:14" ht="24.95" customHeight="1">
      <c r="A2" s="247" t="s">
        <v>192</v>
      </c>
      <c r="B2" s="274" t="s">
        <v>206</v>
      </c>
      <c r="C2" s="244"/>
      <c r="D2"/>
      <c r="E2"/>
      <c r="F2"/>
      <c r="G2"/>
      <c r="H2"/>
      <c r="I2"/>
      <c r="J2"/>
      <c r="K2"/>
      <c r="L2"/>
      <c r="M2"/>
      <c r="N2"/>
    </row>
    <row r="3" spans="1:14" ht="24.95" customHeight="1">
      <c r="A3" s="244">
        <v>1</v>
      </c>
      <c r="B3" s="275">
        <v>36000</v>
      </c>
      <c r="D3"/>
      <c r="E3"/>
      <c r="F3"/>
      <c r="G3"/>
      <c r="H3"/>
      <c r="I3"/>
      <c r="J3"/>
      <c r="K3"/>
      <c r="L3"/>
      <c r="M3"/>
      <c r="N3"/>
    </row>
    <row r="4" spans="1:14" ht="24.95" customHeight="1" thickBot="1">
      <c r="D4"/>
      <c r="E4"/>
      <c r="F4"/>
      <c r="G4"/>
      <c r="H4"/>
      <c r="I4"/>
      <c r="J4"/>
      <c r="K4"/>
      <c r="L4"/>
      <c r="M4"/>
      <c r="N4"/>
    </row>
    <row r="5" spans="1:14" ht="24.95" customHeight="1" thickTop="1">
      <c r="A5" s="268" t="s">
        <v>195</v>
      </c>
      <c r="B5" s="261">
        <f>IF(B3="","",VLOOKUP(B3,健行級距表,2,TRUE))</f>
        <v>36300</v>
      </c>
    </row>
    <row r="6" spans="1:14" ht="24.95" customHeight="1" thickBot="1">
      <c r="A6" s="258" t="s">
        <v>200</v>
      </c>
      <c r="B6" s="262">
        <f>IF(B5="","",VLOOKUP(B5,健行insurance,7,TRUE))</f>
        <v>872</v>
      </c>
    </row>
    <row r="7" spans="1:14" ht="24.95" customHeight="1" thickTop="1" thickBot="1">
      <c r="A7" s="269" t="s">
        <v>202</v>
      </c>
      <c r="B7" s="263">
        <f>IF(B5="","",VLOOKUP(B5,健行insurance,12,TRUE))</f>
        <v>3085</v>
      </c>
    </row>
    <row r="8" spans="1:14" ht="24.95" customHeight="1" thickTop="1" thickBot="1">
      <c r="A8" s="270" t="s">
        <v>64</v>
      </c>
      <c r="B8" s="264">
        <f>IF(B6="","",VLOOKUP(B5,健行insurance,13,TRUE))</f>
        <v>9</v>
      </c>
    </row>
    <row r="9" spans="1:14" ht="24.95" customHeight="1" thickTop="1" thickBot="1">
      <c r="A9" s="269" t="s">
        <v>199</v>
      </c>
      <c r="B9" s="263">
        <f>B7+B8</f>
        <v>3094</v>
      </c>
    </row>
    <row r="10" spans="1:14" ht="24.95" customHeight="1" thickTop="1" thickBot="1">
      <c r="A10" s="259" t="s">
        <v>201</v>
      </c>
      <c r="B10" s="265">
        <f>IF(B5="","",VLOOKUP(B5,健行insurance,15,TRUE))</f>
        <v>563</v>
      </c>
    </row>
    <row r="11" spans="1:14" ht="24.95" customHeight="1" thickTop="1" thickBot="1">
      <c r="A11" s="271" t="s">
        <v>203</v>
      </c>
      <c r="B11" s="266">
        <f>IF(B5="","",VLOOKUP(B5,健行insurance,16,TRUE))</f>
        <v>1757</v>
      </c>
    </row>
    <row r="12" spans="1:14" ht="24.95" customHeight="1" thickTop="1" thickBot="1">
      <c r="A12" s="272" t="s">
        <v>204</v>
      </c>
      <c r="B12" s="267">
        <f>IF(B5="","",VLOOKUP(B5,健行insurance,4,TRUE))</f>
        <v>2178</v>
      </c>
    </row>
    <row r="13" spans="1:14" ht="24.95" customHeight="1" thickTop="1" thickBot="1">
      <c r="A13" s="260"/>
    </row>
    <row r="14" spans="1:14" ht="24.95" customHeight="1" thickTop="1" thickBot="1">
      <c r="A14" s="273" t="s">
        <v>205</v>
      </c>
      <c r="B14" s="277">
        <f>IF(B3&lt;27470,0,ROUND(B3*$B$17,0))</f>
        <v>760</v>
      </c>
    </row>
    <row r="15" spans="1:14" ht="16.5" thickTop="1"/>
    <row r="16" spans="1:14" ht="16.5">
      <c r="A16" s="245" t="s">
        <v>193</v>
      </c>
    </row>
    <row r="17" spans="1:2" ht="16.5">
      <c r="A17" s="243" t="s">
        <v>194</v>
      </c>
      <c r="B17" s="246">
        <v>2.1100000000000001E-2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87"/>
  <sheetViews>
    <sheetView topLeftCell="A56" zoomScaleNormal="100" workbookViewId="0">
      <selection activeCell="J27" sqref="J27"/>
    </sheetView>
  </sheetViews>
  <sheetFormatPr defaultColWidth="8.875" defaultRowHeight="16.5"/>
  <cols>
    <col min="1" max="1" width="6.375" style="3" customWidth="1"/>
    <col min="2" max="2" width="11.125" style="17" customWidth="1"/>
    <col min="3" max="4" width="11.125" style="17" hidden="1" customWidth="1"/>
    <col min="5" max="5" width="8.375" style="3" customWidth="1"/>
    <col min="6" max="6" width="6.375" style="3" customWidth="1"/>
    <col min="7" max="7" width="7.375" style="3" customWidth="1"/>
    <col min="8" max="8" width="6" style="3" customWidth="1"/>
    <col min="9" max="9" width="5.75" style="3" customWidth="1"/>
    <col min="10" max="10" width="7.25" style="3" customWidth="1"/>
    <col min="11" max="11" width="6" style="3" customWidth="1"/>
    <col min="12" max="12" width="8.5" style="34" customWidth="1"/>
    <col min="13" max="13" width="6.625" style="3" customWidth="1"/>
    <col min="14" max="14" width="9" style="3" customWidth="1"/>
    <col min="15" max="15" width="7.375" style="3" customWidth="1"/>
    <col min="16" max="16" width="8.5" style="3" customWidth="1"/>
    <col min="17" max="18" width="7.625" style="3" customWidth="1"/>
    <col min="19" max="19" width="6.625" hidden="1" customWidth="1"/>
    <col min="20" max="21" width="5.125" style="3" customWidth="1"/>
    <col min="22" max="16384" width="8.875" style="3"/>
  </cols>
  <sheetData>
    <row r="1" spans="1:24" ht="15" customHeight="1">
      <c r="A1" s="326" t="s">
        <v>162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24" ht="9.9499999999999993" customHeight="1">
      <c r="A2" s="23"/>
      <c r="B2" s="23"/>
      <c r="C2" s="239"/>
      <c r="D2" s="239"/>
      <c r="E2" s="23"/>
      <c r="F2" s="23"/>
      <c r="G2" s="23"/>
      <c r="H2" s="23"/>
      <c r="I2" s="23"/>
      <c r="J2" s="23"/>
      <c r="K2" s="23"/>
      <c r="L2" s="30"/>
      <c r="M2" s="23"/>
      <c r="N2" s="23"/>
      <c r="O2" s="23"/>
      <c r="P2" s="23"/>
      <c r="Q2" s="23"/>
      <c r="R2" s="23"/>
    </row>
    <row r="3" spans="1:24" s="9" customFormat="1" ht="10.5" customHeight="1">
      <c r="A3" s="314" t="s">
        <v>165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/>
    </row>
    <row r="4" spans="1:24" s="9" customFormat="1" ht="10.5" customHeight="1">
      <c r="A4" s="314" t="s">
        <v>166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/>
    </row>
    <row r="5" spans="1:24" s="9" customFormat="1" ht="10.5" customHeight="1">
      <c r="A5" s="314" t="s">
        <v>107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/>
    </row>
    <row r="6" spans="1:24" s="9" customFormat="1" ht="10.5" customHeight="1">
      <c r="A6" s="314" t="s">
        <v>109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/>
    </row>
    <row r="7" spans="1:24" s="9" customFormat="1" ht="10.5" customHeight="1">
      <c r="A7" s="314" t="s">
        <v>185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/>
    </row>
    <row r="8" spans="1:24" s="5" customFormat="1" ht="4.5" customHeight="1" thickBot="1">
      <c r="A8" s="6"/>
      <c r="B8" s="12"/>
      <c r="C8" s="12"/>
      <c r="D8" s="12"/>
      <c r="E8" s="4"/>
      <c r="F8" s="4"/>
      <c r="G8" s="8"/>
      <c r="H8" s="8"/>
      <c r="I8" s="8"/>
      <c r="J8" s="8"/>
      <c r="K8" s="8"/>
      <c r="L8" s="31"/>
      <c r="M8" s="8"/>
      <c r="N8" s="8"/>
      <c r="O8" s="8"/>
      <c r="P8" s="8"/>
      <c r="Q8" s="8"/>
      <c r="R8" s="7"/>
      <c r="S8"/>
    </row>
    <row r="9" spans="1:24" s="9" customFormat="1" ht="15.6" customHeight="1">
      <c r="A9" s="304" t="s">
        <v>49</v>
      </c>
      <c r="B9" s="313" t="s">
        <v>50</v>
      </c>
      <c r="C9" s="296" t="s">
        <v>189</v>
      </c>
      <c r="D9" s="296" t="s">
        <v>190</v>
      </c>
      <c r="E9" s="304" t="s">
        <v>51</v>
      </c>
      <c r="F9" s="307" t="s">
        <v>52</v>
      </c>
      <c r="G9" s="320" t="s">
        <v>53</v>
      </c>
      <c r="H9" s="321"/>
      <c r="I9" s="321"/>
      <c r="J9" s="321"/>
      <c r="K9" s="321"/>
      <c r="L9" s="321"/>
      <c r="M9" s="321"/>
      <c r="N9" s="321"/>
      <c r="O9" s="321"/>
      <c r="P9" s="322"/>
      <c r="Q9" s="315" t="s">
        <v>54</v>
      </c>
      <c r="R9" s="316"/>
      <c r="S9" s="324" t="s">
        <v>48</v>
      </c>
      <c r="T9"/>
    </row>
    <row r="10" spans="1:24" s="9" customFormat="1" ht="12.75" customHeight="1" thickBot="1">
      <c r="A10" s="305"/>
      <c r="B10" s="305"/>
      <c r="C10" s="297"/>
      <c r="D10" s="297"/>
      <c r="E10" s="305"/>
      <c r="F10" s="308"/>
      <c r="G10" s="310" t="s">
        <v>55</v>
      </c>
      <c r="H10" s="311"/>
      <c r="I10" s="312"/>
      <c r="J10" s="292" t="s">
        <v>56</v>
      </c>
      <c r="K10" s="293"/>
      <c r="L10" s="293"/>
      <c r="M10" s="293"/>
      <c r="N10" s="294"/>
      <c r="O10" s="293"/>
      <c r="P10" s="295"/>
      <c r="Q10" s="317"/>
      <c r="R10" s="318"/>
      <c r="S10" s="302"/>
      <c r="T10"/>
    </row>
    <row r="11" spans="1:24" s="9" customFormat="1" ht="45.75" customHeight="1" thickTop="1">
      <c r="A11" s="306"/>
      <c r="B11" s="306"/>
      <c r="C11" s="297"/>
      <c r="D11" s="297"/>
      <c r="E11" s="306"/>
      <c r="F11" s="309"/>
      <c r="G11" s="40" t="s">
        <v>58</v>
      </c>
      <c r="H11" s="40" t="s">
        <v>59</v>
      </c>
      <c r="I11" s="41" t="s">
        <v>60</v>
      </c>
      <c r="J11" s="40" t="s">
        <v>58</v>
      </c>
      <c r="K11" s="40" t="s">
        <v>59</v>
      </c>
      <c r="L11" s="42" t="s">
        <v>61</v>
      </c>
      <c r="M11" s="48" t="s">
        <v>62</v>
      </c>
      <c r="N11" s="57" t="s">
        <v>63</v>
      </c>
      <c r="O11" s="61" t="s">
        <v>64</v>
      </c>
      <c r="P11" s="66" t="s">
        <v>65</v>
      </c>
      <c r="Q11" s="139" t="s">
        <v>55</v>
      </c>
      <c r="R11" s="140" t="s">
        <v>57</v>
      </c>
      <c r="S11" s="303"/>
      <c r="T11"/>
      <c r="W11" s="134"/>
    </row>
    <row r="12" spans="1:24" s="9" customFormat="1" ht="14.45" customHeight="1">
      <c r="A12" s="298" t="s">
        <v>32</v>
      </c>
      <c r="B12" s="21" t="s">
        <v>74</v>
      </c>
      <c r="C12" s="240">
        <v>1</v>
      </c>
      <c r="D12" s="240">
        <v>1500</v>
      </c>
      <c r="E12" s="20">
        <v>1500</v>
      </c>
      <c r="F12" s="248">
        <f>ROUND(E12*6/100,0)</f>
        <v>90</v>
      </c>
      <c r="G12" s="69">
        <f t="shared" ref="G12:G17" si="0">$G$19</f>
        <v>244</v>
      </c>
      <c r="H12" s="69">
        <v>0</v>
      </c>
      <c r="I12" s="70">
        <f t="shared" ref="I12:I17" si="1">$I$19</f>
        <v>244</v>
      </c>
      <c r="J12" s="69">
        <f t="shared" ref="J12:J18" si="2">$J$19</f>
        <v>855</v>
      </c>
      <c r="K12" s="69">
        <v>0</v>
      </c>
      <c r="L12" s="71">
        <f t="shared" ref="L12:L17" si="3">$L$19</f>
        <v>855</v>
      </c>
      <c r="M12" s="72">
        <f>$M$19</f>
        <v>27</v>
      </c>
      <c r="N12" s="73">
        <f t="shared" ref="N12:N17" si="4">$N$19</f>
        <v>882</v>
      </c>
      <c r="O12" s="74">
        <f t="shared" ref="O12:O17" si="5">$O$19</f>
        <v>3</v>
      </c>
      <c r="P12" s="75">
        <f t="shared" ref="P12:P18" si="6">$P$19</f>
        <v>885</v>
      </c>
      <c r="Q12" s="76">
        <f t="shared" ref="Q12:Q33" si="7">$Q$34</f>
        <v>426</v>
      </c>
      <c r="R12" s="77">
        <f t="shared" ref="R12:R33" si="8">$R$34</f>
        <v>1329</v>
      </c>
      <c r="S12" s="52">
        <f>P12+R12</f>
        <v>2214</v>
      </c>
      <c r="T12"/>
      <c r="V12" s="10"/>
    </row>
    <row r="13" spans="1:24" s="9" customFormat="1" ht="14.45" customHeight="1">
      <c r="A13" s="299"/>
      <c r="B13" s="21" t="s">
        <v>68</v>
      </c>
      <c r="C13" s="240">
        <v>1501</v>
      </c>
      <c r="D13" s="240">
        <v>3000</v>
      </c>
      <c r="E13" s="20">
        <v>3000</v>
      </c>
      <c r="F13" s="248">
        <f t="shared" ref="F13:F73" si="9">ROUND(E13*6/100,0)</f>
        <v>180</v>
      </c>
      <c r="G13" s="69">
        <f t="shared" si="0"/>
        <v>244</v>
      </c>
      <c r="H13" s="69">
        <v>0</v>
      </c>
      <c r="I13" s="70">
        <f t="shared" si="1"/>
        <v>244</v>
      </c>
      <c r="J13" s="69">
        <f t="shared" si="2"/>
        <v>855</v>
      </c>
      <c r="K13" s="69">
        <v>0</v>
      </c>
      <c r="L13" s="71">
        <f t="shared" si="3"/>
        <v>855</v>
      </c>
      <c r="M13" s="72">
        <f t="shared" ref="M13:M17" si="10">$M$19</f>
        <v>27</v>
      </c>
      <c r="N13" s="73">
        <f t="shared" si="4"/>
        <v>882</v>
      </c>
      <c r="O13" s="74">
        <f t="shared" si="5"/>
        <v>3</v>
      </c>
      <c r="P13" s="75">
        <f t="shared" si="6"/>
        <v>885</v>
      </c>
      <c r="Q13" s="76">
        <f t="shared" si="7"/>
        <v>426</v>
      </c>
      <c r="R13" s="77">
        <f t="shared" si="8"/>
        <v>1329</v>
      </c>
      <c r="S13" s="52"/>
      <c r="T13"/>
      <c r="V13" s="10"/>
    </row>
    <row r="14" spans="1:24" s="9" customFormat="1" ht="14.45" customHeight="1">
      <c r="A14" s="299"/>
      <c r="B14" s="21" t="s">
        <v>69</v>
      </c>
      <c r="C14" s="240">
        <v>3001</v>
      </c>
      <c r="D14" s="240">
        <v>4500</v>
      </c>
      <c r="E14" s="20">
        <v>4500</v>
      </c>
      <c r="F14" s="248">
        <f t="shared" si="9"/>
        <v>270</v>
      </c>
      <c r="G14" s="69">
        <f t="shared" si="0"/>
        <v>244</v>
      </c>
      <c r="H14" s="69">
        <v>0</v>
      </c>
      <c r="I14" s="70">
        <f t="shared" si="1"/>
        <v>244</v>
      </c>
      <c r="J14" s="69">
        <f t="shared" si="2"/>
        <v>855</v>
      </c>
      <c r="K14" s="69">
        <v>0</v>
      </c>
      <c r="L14" s="71">
        <f t="shared" si="3"/>
        <v>855</v>
      </c>
      <c r="M14" s="72">
        <f t="shared" si="10"/>
        <v>27</v>
      </c>
      <c r="N14" s="73">
        <f t="shared" si="4"/>
        <v>882</v>
      </c>
      <c r="O14" s="74">
        <f t="shared" si="5"/>
        <v>3</v>
      </c>
      <c r="P14" s="75">
        <f t="shared" si="6"/>
        <v>885</v>
      </c>
      <c r="Q14" s="76">
        <f t="shared" si="7"/>
        <v>426</v>
      </c>
      <c r="R14" s="77">
        <f t="shared" si="8"/>
        <v>1329</v>
      </c>
      <c r="S14" s="52"/>
      <c r="T14"/>
      <c r="V14" s="10"/>
    </row>
    <row r="15" spans="1:24" s="9" customFormat="1" ht="14.45" customHeight="1">
      <c r="A15" s="299"/>
      <c r="B15" s="21" t="s">
        <v>70</v>
      </c>
      <c r="C15" s="240">
        <v>4501</v>
      </c>
      <c r="D15" s="240">
        <v>6000</v>
      </c>
      <c r="E15" s="20">
        <v>6000</v>
      </c>
      <c r="F15" s="248">
        <f t="shared" si="9"/>
        <v>360</v>
      </c>
      <c r="G15" s="69">
        <f t="shared" si="0"/>
        <v>244</v>
      </c>
      <c r="H15" s="69">
        <v>0</v>
      </c>
      <c r="I15" s="70">
        <f t="shared" si="1"/>
        <v>244</v>
      </c>
      <c r="J15" s="69">
        <f t="shared" si="2"/>
        <v>855</v>
      </c>
      <c r="K15" s="69">
        <v>0</v>
      </c>
      <c r="L15" s="71">
        <f t="shared" si="3"/>
        <v>855</v>
      </c>
      <c r="M15" s="72">
        <f t="shared" si="10"/>
        <v>27</v>
      </c>
      <c r="N15" s="73">
        <f t="shared" si="4"/>
        <v>882</v>
      </c>
      <c r="O15" s="74">
        <f t="shared" si="5"/>
        <v>3</v>
      </c>
      <c r="P15" s="75">
        <f t="shared" si="6"/>
        <v>885</v>
      </c>
      <c r="Q15" s="76">
        <f t="shared" si="7"/>
        <v>426</v>
      </c>
      <c r="R15" s="77">
        <f t="shared" si="8"/>
        <v>1329</v>
      </c>
      <c r="S15" s="52"/>
      <c r="T15"/>
      <c r="W15" s="133" t="s">
        <v>58</v>
      </c>
      <c r="X15" s="146">
        <v>0.11</v>
      </c>
    </row>
    <row r="16" spans="1:24" s="9" customFormat="1" ht="14.45" customHeight="1">
      <c r="A16" s="299"/>
      <c r="B16" s="21" t="s">
        <v>71</v>
      </c>
      <c r="C16" s="240">
        <v>6001</v>
      </c>
      <c r="D16" s="240">
        <v>7500</v>
      </c>
      <c r="E16" s="20">
        <v>7500</v>
      </c>
      <c r="F16" s="248">
        <f t="shared" si="9"/>
        <v>450</v>
      </c>
      <c r="G16" s="69">
        <f t="shared" si="0"/>
        <v>244</v>
      </c>
      <c r="H16" s="69">
        <v>0</v>
      </c>
      <c r="I16" s="70">
        <f t="shared" si="1"/>
        <v>244</v>
      </c>
      <c r="J16" s="69">
        <f t="shared" si="2"/>
        <v>855</v>
      </c>
      <c r="K16" s="69">
        <v>0</v>
      </c>
      <c r="L16" s="71">
        <f t="shared" si="3"/>
        <v>855</v>
      </c>
      <c r="M16" s="72">
        <f t="shared" si="10"/>
        <v>27</v>
      </c>
      <c r="N16" s="73">
        <f t="shared" si="4"/>
        <v>882</v>
      </c>
      <c r="O16" s="74">
        <f t="shared" si="5"/>
        <v>3</v>
      </c>
      <c r="P16" s="75">
        <f t="shared" si="6"/>
        <v>885</v>
      </c>
      <c r="Q16" s="76">
        <f t="shared" si="7"/>
        <v>426</v>
      </c>
      <c r="R16" s="77">
        <f t="shared" si="8"/>
        <v>1329</v>
      </c>
      <c r="S16" s="52"/>
      <c r="T16"/>
      <c r="W16" s="1" t="s">
        <v>59</v>
      </c>
      <c r="X16" s="146">
        <v>1.4999999999999999E-2</v>
      </c>
    </row>
    <row r="17" spans="1:24" s="9" customFormat="1" ht="14.45" customHeight="1">
      <c r="A17" s="299"/>
      <c r="B17" s="21" t="s">
        <v>72</v>
      </c>
      <c r="C17" s="240">
        <v>7501</v>
      </c>
      <c r="D17" s="240">
        <v>8700</v>
      </c>
      <c r="E17" s="20">
        <v>8700</v>
      </c>
      <c r="F17" s="248">
        <f t="shared" si="9"/>
        <v>522</v>
      </c>
      <c r="G17" s="69">
        <f t="shared" si="0"/>
        <v>244</v>
      </c>
      <c r="H17" s="69">
        <v>0</v>
      </c>
      <c r="I17" s="70">
        <f t="shared" si="1"/>
        <v>244</v>
      </c>
      <c r="J17" s="69">
        <f t="shared" si="2"/>
        <v>855</v>
      </c>
      <c r="K17" s="69">
        <v>0</v>
      </c>
      <c r="L17" s="71">
        <f t="shared" si="3"/>
        <v>855</v>
      </c>
      <c r="M17" s="72">
        <f t="shared" si="10"/>
        <v>27</v>
      </c>
      <c r="N17" s="73">
        <f t="shared" si="4"/>
        <v>882</v>
      </c>
      <c r="O17" s="74">
        <f t="shared" si="5"/>
        <v>3</v>
      </c>
      <c r="P17" s="75">
        <f t="shared" si="6"/>
        <v>885</v>
      </c>
      <c r="Q17" s="76">
        <f t="shared" si="7"/>
        <v>426</v>
      </c>
      <c r="R17" s="77">
        <f t="shared" si="8"/>
        <v>1329</v>
      </c>
      <c r="S17" s="52"/>
      <c r="T17"/>
      <c r="W17" s="133" t="s">
        <v>103</v>
      </c>
      <c r="X17" s="144">
        <v>1E-3</v>
      </c>
    </row>
    <row r="18" spans="1:24" s="9" customFormat="1" ht="14.45" customHeight="1" thickBot="1">
      <c r="A18" s="299"/>
      <c r="B18" s="85" t="s">
        <v>73</v>
      </c>
      <c r="C18" s="241">
        <v>8701</v>
      </c>
      <c r="D18" s="241">
        <v>9900</v>
      </c>
      <c r="E18" s="86">
        <v>9900</v>
      </c>
      <c r="F18" s="249">
        <f t="shared" si="9"/>
        <v>594</v>
      </c>
      <c r="G18" s="78">
        <f>G19</f>
        <v>244</v>
      </c>
      <c r="H18" s="78">
        <v>0</v>
      </c>
      <c r="I18" s="79">
        <f>I19</f>
        <v>244</v>
      </c>
      <c r="J18" s="78">
        <f t="shared" si="2"/>
        <v>855</v>
      </c>
      <c r="K18" s="78">
        <v>0</v>
      </c>
      <c r="L18" s="80">
        <f>L19</f>
        <v>855</v>
      </c>
      <c r="M18" s="81">
        <f>M19</f>
        <v>27</v>
      </c>
      <c r="N18" s="82">
        <f>N19</f>
        <v>882</v>
      </c>
      <c r="O18" s="83">
        <f>O19</f>
        <v>3</v>
      </c>
      <c r="P18" s="84">
        <f t="shared" si="6"/>
        <v>885</v>
      </c>
      <c r="Q18" s="142">
        <f t="shared" si="7"/>
        <v>426</v>
      </c>
      <c r="R18" s="143">
        <f t="shared" si="8"/>
        <v>1329</v>
      </c>
      <c r="S18" s="52"/>
      <c r="T18"/>
      <c r="W18" s="133" t="s">
        <v>104</v>
      </c>
      <c r="X18" s="144">
        <v>5.1700000000000003E-2</v>
      </c>
    </row>
    <row r="19" spans="1:24" s="9" customFormat="1" ht="14.45" customHeight="1" thickTop="1">
      <c r="A19" s="299"/>
      <c r="B19" s="87" t="s">
        <v>66</v>
      </c>
      <c r="C19" s="87">
        <v>9901</v>
      </c>
      <c r="D19" s="87">
        <v>11100</v>
      </c>
      <c r="E19" s="88">
        <v>11100</v>
      </c>
      <c r="F19" s="250">
        <f t="shared" si="9"/>
        <v>666</v>
      </c>
      <c r="G19" s="89">
        <f>ROUND((E19*$X$15*20%),0)</f>
        <v>244</v>
      </c>
      <c r="H19" s="89">
        <f>ROUND((E19*0%*20%),0)</f>
        <v>0</v>
      </c>
      <c r="I19" s="90">
        <f>SUM(G19:H19)</f>
        <v>244</v>
      </c>
      <c r="J19" s="89">
        <f>ROUND((E19*$X$15*70%),0)</f>
        <v>855</v>
      </c>
      <c r="K19" s="89">
        <f>ROUND((E19*0*70%),0)</f>
        <v>0</v>
      </c>
      <c r="L19" s="91">
        <f>J19+K19</f>
        <v>855</v>
      </c>
      <c r="M19" s="183">
        <f t="shared" ref="M19:M31" si="11">$M$32</f>
        <v>27</v>
      </c>
      <c r="N19" s="92">
        <f>L19+M19</f>
        <v>882</v>
      </c>
      <c r="O19" s="149">
        <f>ROUND((E19*0.025%),0)</f>
        <v>3</v>
      </c>
      <c r="P19" s="152">
        <f>N19+O19</f>
        <v>885</v>
      </c>
      <c r="Q19" s="153">
        <f t="shared" si="7"/>
        <v>426</v>
      </c>
      <c r="R19" s="141">
        <f t="shared" si="8"/>
        <v>1329</v>
      </c>
      <c r="S19" s="52"/>
      <c r="T19"/>
      <c r="W19" s="1" t="s">
        <v>105</v>
      </c>
      <c r="X19" s="145">
        <v>1.56</v>
      </c>
    </row>
    <row r="20" spans="1:24" s="9" customFormat="1" ht="14.45" customHeight="1">
      <c r="A20" s="299"/>
      <c r="B20" s="21" t="s">
        <v>43</v>
      </c>
      <c r="C20" s="21">
        <v>11101</v>
      </c>
      <c r="D20" s="21">
        <v>12540</v>
      </c>
      <c r="E20" s="97">
        <v>12540</v>
      </c>
      <c r="F20" s="248">
        <f t="shared" si="9"/>
        <v>752</v>
      </c>
      <c r="G20" s="69">
        <f t="shared" ref="G20:G31" si="12">ROUND((E20*$X$15*20%),0)</f>
        <v>276</v>
      </c>
      <c r="H20" s="69">
        <f>ROUND((E20*0%*20%),0)</f>
        <v>0</v>
      </c>
      <c r="I20" s="70">
        <f t="shared" ref="I20:I45" si="13">SUM(G20:H20)</f>
        <v>276</v>
      </c>
      <c r="J20" s="69">
        <f t="shared" ref="J20:J31" si="14">ROUND((E20*$X$15*70%),0)</f>
        <v>966</v>
      </c>
      <c r="K20" s="69">
        <f>ROUND((E20*0%*70%),0)</f>
        <v>0</v>
      </c>
      <c r="L20" s="71">
        <f>J20+K20</f>
        <v>966</v>
      </c>
      <c r="M20" s="106">
        <f t="shared" si="11"/>
        <v>27</v>
      </c>
      <c r="N20" s="73">
        <f>L20+M20</f>
        <v>993</v>
      </c>
      <c r="O20" s="150">
        <f t="shared" ref="O20:O45" si="15">ROUND((E20*0.025%),0)</f>
        <v>3</v>
      </c>
      <c r="P20" s="75">
        <f t="shared" ref="P20:P56" si="16">N20+O20</f>
        <v>996</v>
      </c>
      <c r="Q20" s="76">
        <f t="shared" si="7"/>
        <v>426</v>
      </c>
      <c r="R20" s="77">
        <f t="shared" si="8"/>
        <v>1329</v>
      </c>
      <c r="S20" s="52">
        <f>P20+R20</f>
        <v>2325</v>
      </c>
      <c r="T20"/>
      <c r="V20" s="10"/>
    </row>
    <row r="21" spans="1:24" s="9" customFormat="1" ht="14.45" customHeight="1">
      <c r="A21" s="299"/>
      <c r="B21" s="21" t="s">
        <v>44</v>
      </c>
      <c r="C21" s="21">
        <v>12541</v>
      </c>
      <c r="D21" s="21">
        <v>13500</v>
      </c>
      <c r="E21" s="97">
        <v>13500</v>
      </c>
      <c r="F21" s="248">
        <f t="shared" si="9"/>
        <v>810</v>
      </c>
      <c r="G21" s="69">
        <f t="shared" si="12"/>
        <v>297</v>
      </c>
      <c r="H21" s="69">
        <f t="shared" ref="H21:H30" si="17">ROUND((E21*0%*20%),0)</f>
        <v>0</v>
      </c>
      <c r="I21" s="70">
        <f>SUM(G21:H21)</f>
        <v>297</v>
      </c>
      <c r="J21" s="69">
        <f t="shared" si="14"/>
        <v>1040</v>
      </c>
      <c r="K21" s="69">
        <f t="shared" ref="K21:K30" si="18">ROUND((E21*0%*70%),0)</f>
        <v>0</v>
      </c>
      <c r="L21" s="71">
        <f>J21+K21</f>
        <v>1040</v>
      </c>
      <c r="M21" s="106">
        <f t="shared" si="11"/>
        <v>27</v>
      </c>
      <c r="N21" s="73">
        <f t="shared" ref="N21:N56" si="19">L21+M21</f>
        <v>1067</v>
      </c>
      <c r="O21" s="150">
        <f>ROUND((E21*0.025%),0)</f>
        <v>3</v>
      </c>
      <c r="P21" s="75">
        <f t="shared" si="16"/>
        <v>1070</v>
      </c>
      <c r="Q21" s="76">
        <f t="shared" si="7"/>
        <v>426</v>
      </c>
      <c r="R21" s="77">
        <f t="shared" si="8"/>
        <v>1329</v>
      </c>
      <c r="S21" s="52">
        <f>P21+R21</f>
        <v>2399</v>
      </c>
      <c r="T21"/>
      <c r="V21" s="10"/>
    </row>
    <row r="22" spans="1:24" s="9" customFormat="1" ht="14.45" customHeight="1">
      <c r="A22" s="299"/>
      <c r="B22" s="21" t="s">
        <v>33</v>
      </c>
      <c r="C22" s="21">
        <v>13501</v>
      </c>
      <c r="D22" s="21">
        <v>15840</v>
      </c>
      <c r="E22" s="18">
        <v>15840</v>
      </c>
      <c r="F22" s="248">
        <f t="shared" si="9"/>
        <v>950</v>
      </c>
      <c r="G22" s="69">
        <f t="shared" si="12"/>
        <v>348</v>
      </c>
      <c r="H22" s="69">
        <f t="shared" si="17"/>
        <v>0</v>
      </c>
      <c r="I22" s="70">
        <f t="shared" ref="I22:I29" si="20">SUM(G22:H22)</f>
        <v>348</v>
      </c>
      <c r="J22" s="69">
        <f t="shared" si="14"/>
        <v>1220</v>
      </c>
      <c r="K22" s="69">
        <f t="shared" si="18"/>
        <v>0</v>
      </c>
      <c r="L22" s="71">
        <f t="shared" ref="L22:L30" si="21">J22+K22</f>
        <v>1220</v>
      </c>
      <c r="M22" s="106">
        <f t="shared" si="11"/>
        <v>27</v>
      </c>
      <c r="N22" s="73">
        <f t="shared" si="19"/>
        <v>1247</v>
      </c>
      <c r="O22" s="150">
        <f>ROUND((E22*0.025%),0)</f>
        <v>4</v>
      </c>
      <c r="P22" s="75">
        <f t="shared" si="16"/>
        <v>1251</v>
      </c>
      <c r="Q22" s="76">
        <f t="shared" si="7"/>
        <v>426</v>
      </c>
      <c r="R22" s="77">
        <f t="shared" si="8"/>
        <v>1329</v>
      </c>
      <c r="S22" s="52">
        <f>P22+R22</f>
        <v>2580</v>
      </c>
      <c r="T22"/>
      <c r="V22" s="10"/>
    </row>
    <row r="23" spans="1:24" s="9" customFormat="1" ht="14.45" customHeight="1">
      <c r="A23" s="299"/>
      <c r="B23" s="22" t="s">
        <v>0</v>
      </c>
      <c r="C23" s="22">
        <v>15841</v>
      </c>
      <c r="D23" s="22">
        <v>16500</v>
      </c>
      <c r="E23" s="18">
        <v>16500</v>
      </c>
      <c r="F23" s="248">
        <f t="shared" si="9"/>
        <v>990</v>
      </c>
      <c r="G23" s="69">
        <f t="shared" si="12"/>
        <v>363</v>
      </c>
      <c r="H23" s="69">
        <f t="shared" si="17"/>
        <v>0</v>
      </c>
      <c r="I23" s="70">
        <f t="shared" si="20"/>
        <v>363</v>
      </c>
      <c r="J23" s="69">
        <f t="shared" si="14"/>
        <v>1271</v>
      </c>
      <c r="K23" s="69">
        <f t="shared" si="18"/>
        <v>0</v>
      </c>
      <c r="L23" s="71">
        <f t="shared" si="21"/>
        <v>1271</v>
      </c>
      <c r="M23" s="106">
        <f t="shared" si="11"/>
        <v>27</v>
      </c>
      <c r="N23" s="73">
        <f t="shared" si="19"/>
        <v>1298</v>
      </c>
      <c r="O23" s="150">
        <f t="shared" si="15"/>
        <v>4</v>
      </c>
      <c r="P23" s="75">
        <f t="shared" si="16"/>
        <v>1302</v>
      </c>
      <c r="Q23" s="76">
        <f t="shared" si="7"/>
        <v>426</v>
      </c>
      <c r="R23" s="77">
        <f t="shared" si="8"/>
        <v>1329</v>
      </c>
      <c r="S23" s="52">
        <f>P23+R23</f>
        <v>2631</v>
      </c>
      <c r="T23"/>
      <c r="V23" s="10"/>
    </row>
    <row r="24" spans="1:24" s="9" customFormat="1" ht="14.45" customHeight="1">
      <c r="A24" s="299"/>
      <c r="B24" s="22" t="s">
        <v>31</v>
      </c>
      <c r="C24" s="22">
        <v>16501</v>
      </c>
      <c r="D24" s="22">
        <v>17280</v>
      </c>
      <c r="E24" s="18">
        <v>17280</v>
      </c>
      <c r="F24" s="248">
        <f t="shared" si="9"/>
        <v>1037</v>
      </c>
      <c r="G24" s="69">
        <f t="shared" si="12"/>
        <v>380</v>
      </c>
      <c r="H24" s="69">
        <f t="shared" si="17"/>
        <v>0</v>
      </c>
      <c r="I24" s="70">
        <f t="shared" si="20"/>
        <v>380</v>
      </c>
      <c r="J24" s="69">
        <f t="shared" si="14"/>
        <v>1331</v>
      </c>
      <c r="K24" s="69">
        <f t="shared" si="18"/>
        <v>0</v>
      </c>
      <c r="L24" s="71">
        <f t="shared" si="21"/>
        <v>1331</v>
      </c>
      <c r="M24" s="106">
        <f t="shared" si="11"/>
        <v>27</v>
      </c>
      <c r="N24" s="73">
        <f t="shared" si="19"/>
        <v>1358</v>
      </c>
      <c r="O24" s="150">
        <f t="shared" si="15"/>
        <v>4</v>
      </c>
      <c r="P24" s="75">
        <f t="shared" si="16"/>
        <v>1362</v>
      </c>
      <c r="Q24" s="76">
        <f t="shared" si="7"/>
        <v>426</v>
      </c>
      <c r="R24" s="77">
        <f t="shared" si="8"/>
        <v>1329</v>
      </c>
      <c r="S24" s="52">
        <f t="shared" ref="S24:S78" si="22">P24+R24</f>
        <v>2691</v>
      </c>
      <c r="T24"/>
      <c r="V24" s="10"/>
    </row>
    <row r="25" spans="1:24" s="9" customFormat="1" ht="14.45" customHeight="1" thickBot="1">
      <c r="A25" s="299"/>
      <c r="B25" s="13" t="s">
        <v>45</v>
      </c>
      <c r="C25" s="13">
        <v>17281</v>
      </c>
      <c r="D25" s="13">
        <v>17880</v>
      </c>
      <c r="E25" s="18">
        <v>17880</v>
      </c>
      <c r="F25" s="248">
        <f t="shared" si="9"/>
        <v>1073</v>
      </c>
      <c r="G25" s="69">
        <f t="shared" si="12"/>
        <v>393</v>
      </c>
      <c r="H25" s="69">
        <f t="shared" si="17"/>
        <v>0</v>
      </c>
      <c r="I25" s="70">
        <f t="shared" si="20"/>
        <v>393</v>
      </c>
      <c r="J25" s="69">
        <f t="shared" si="14"/>
        <v>1377</v>
      </c>
      <c r="K25" s="69">
        <f t="shared" si="18"/>
        <v>0</v>
      </c>
      <c r="L25" s="71">
        <f t="shared" si="21"/>
        <v>1377</v>
      </c>
      <c r="M25" s="106">
        <f t="shared" si="11"/>
        <v>27</v>
      </c>
      <c r="N25" s="73">
        <f t="shared" si="19"/>
        <v>1404</v>
      </c>
      <c r="O25" s="150">
        <f t="shared" si="15"/>
        <v>4</v>
      </c>
      <c r="P25" s="75">
        <f t="shared" si="16"/>
        <v>1408</v>
      </c>
      <c r="Q25" s="76">
        <f t="shared" si="7"/>
        <v>426</v>
      </c>
      <c r="R25" s="77">
        <f t="shared" si="8"/>
        <v>1329</v>
      </c>
      <c r="S25" s="53">
        <f t="shared" si="22"/>
        <v>2737</v>
      </c>
      <c r="T25"/>
      <c r="V25" s="10"/>
    </row>
    <row r="26" spans="1:24" s="9" customFormat="1" ht="14.45" customHeight="1" thickTop="1">
      <c r="A26" s="299"/>
      <c r="B26" s="100" t="s">
        <v>47</v>
      </c>
      <c r="C26" s="13">
        <v>17881</v>
      </c>
      <c r="D26" s="13">
        <v>19047</v>
      </c>
      <c r="E26" s="101">
        <v>19047</v>
      </c>
      <c r="F26" s="248">
        <f t="shared" si="9"/>
        <v>1143</v>
      </c>
      <c r="G26" s="69">
        <f t="shared" si="12"/>
        <v>419</v>
      </c>
      <c r="H26" s="69">
        <f t="shared" si="17"/>
        <v>0</v>
      </c>
      <c r="I26" s="70">
        <f t="shared" si="20"/>
        <v>419</v>
      </c>
      <c r="J26" s="69">
        <f t="shared" si="14"/>
        <v>1467</v>
      </c>
      <c r="K26" s="69">
        <f t="shared" si="18"/>
        <v>0</v>
      </c>
      <c r="L26" s="71">
        <f t="shared" si="21"/>
        <v>1467</v>
      </c>
      <c r="M26" s="106">
        <f t="shared" si="11"/>
        <v>27</v>
      </c>
      <c r="N26" s="73">
        <f t="shared" si="19"/>
        <v>1494</v>
      </c>
      <c r="O26" s="150">
        <f t="shared" si="15"/>
        <v>5</v>
      </c>
      <c r="P26" s="75">
        <f t="shared" si="16"/>
        <v>1499</v>
      </c>
      <c r="Q26" s="76">
        <f t="shared" si="7"/>
        <v>426</v>
      </c>
      <c r="R26" s="77">
        <f t="shared" si="8"/>
        <v>1329</v>
      </c>
      <c r="S26" s="54">
        <f t="shared" si="22"/>
        <v>2828</v>
      </c>
      <c r="T26"/>
      <c r="V26" s="10"/>
    </row>
    <row r="27" spans="1:24" s="9" customFormat="1" ht="14.45" customHeight="1">
      <c r="A27" s="299"/>
      <c r="B27" s="100" t="s">
        <v>67</v>
      </c>
      <c r="C27" s="13">
        <v>19048</v>
      </c>
      <c r="D27" s="13">
        <v>20008</v>
      </c>
      <c r="E27" s="101">
        <v>20008</v>
      </c>
      <c r="F27" s="248">
        <f t="shared" si="9"/>
        <v>1200</v>
      </c>
      <c r="G27" s="69">
        <f t="shared" si="12"/>
        <v>440</v>
      </c>
      <c r="H27" s="69">
        <f t="shared" si="17"/>
        <v>0</v>
      </c>
      <c r="I27" s="70">
        <f t="shared" si="20"/>
        <v>440</v>
      </c>
      <c r="J27" s="69">
        <f t="shared" si="14"/>
        <v>1541</v>
      </c>
      <c r="K27" s="69">
        <f t="shared" si="18"/>
        <v>0</v>
      </c>
      <c r="L27" s="71">
        <f t="shared" si="21"/>
        <v>1541</v>
      </c>
      <c r="M27" s="106">
        <f t="shared" si="11"/>
        <v>27</v>
      </c>
      <c r="N27" s="73">
        <f t="shared" si="19"/>
        <v>1568</v>
      </c>
      <c r="O27" s="151">
        <f t="shared" si="15"/>
        <v>5</v>
      </c>
      <c r="P27" s="75">
        <f t="shared" si="16"/>
        <v>1573</v>
      </c>
      <c r="Q27" s="76">
        <f t="shared" si="7"/>
        <v>426</v>
      </c>
      <c r="R27" s="77">
        <f t="shared" si="8"/>
        <v>1329</v>
      </c>
      <c r="S27" s="55">
        <f t="shared" si="22"/>
        <v>2902</v>
      </c>
      <c r="T27"/>
      <c r="V27" s="10"/>
    </row>
    <row r="28" spans="1:24" s="9" customFormat="1" ht="14.45" customHeight="1">
      <c r="A28" s="299"/>
      <c r="B28" s="100" t="s">
        <v>76</v>
      </c>
      <c r="C28" s="13">
        <v>20009</v>
      </c>
      <c r="D28" s="13">
        <v>21009</v>
      </c>
      <c r="E28" s="101">
        <v>21009</v>
      </c>
      <c r="F28" s="248">
        <f t="shared" si="9"/>
        <v>1261</v>
      </c>
      <c r="G28" s="69">
        <f t="shared" si="12"/>
        <v>462</v>
      </c>
      <c r="H28" s="69">
        <f t="shared" si="17"/>
        <v>0</v>
      </c>
      <c r="I28" s="70">
        <f t="shared" si="20"/>
        <v>462</v>
      </c>
      <c r="J28" s="69">
        <f t="shared" si="14"/>
        <v>1618</v>
      </c>
      <c r="K28" s="69">
        <f t="shared" si="18"/>
        <v>0</v>
      </c>
      <c r="L28" s="71">
        <f t="shared" si="21"/>
        <v>1618</v>
      </c>
      <c r="M28" s="106">
        <f t="shared" si="11"/>
        <v>27</v>
      </c>
      <c r="N28" s="73">
        <f t="shared" si="19"/>
        <v>1645</v>
      </c>
      <c r="O28" s="151">
        <f t="shared" si="15"/>
        <v>5</v>
      </c>
      <c r="P28" s="75">
        <f t="shared" si="16"/>
        <v>1650</v>
      </c>
      <c r="Q28" s="76">
        <f t="shared" si="7"/>
        <v>426</v>
      </c>
      <c r="R28" s="77">
        <f t="shared" si="8"/>
        <v>1329</v>
      </c>
      <c r="S28" s="52">
        <f t="shared" si="22"/>
        <v>2979</v>
      </c>
      <c r="T28"/>
      <c r="V28" s="10"/>
    </row>
    <row r="29" spans="1:24" s="9" customFormat="1" ht="14.45" customHeight="1">
      <c r="A29" s="299"/>
      <c r="B29" s="104" t="s">
        <v>84</v>
      </c>
      <c r="C29" s="147">
        <v>21010</v>
      </c>
      <c r="D29" s="147">
        <v>22000</v>
      </c>
      <c r="E29" s="105">
        <v>22000</v>
      </c>
      <c r="F29" s="248">
        <f t="shared" si="9"/>
        <v>1320</v>
      </c>
      <c r="G29" s="69">
        <f t="shared" si="12"/>
        <v>484</v>
      </c>
      <c r="H29" s="69">
        <f t="shared" si="17"/>
        <v>0</v>
      </c>
      <c r="I29" s="70">
        <f t="shared" si="20"/>
        <v>484</v>
      </c>
      <c r="J29" s="69">
        <f t="shared" si="14"/>
        <v>1694</v>
      </c>
      <c r="K29" s="69">
        <f t="shared" si="18"/>
        <v>0</v>
      </c>
      <c r="L29" s="71">
        <f t="shared" si="21"/>
        <v>1694</v>
      </c>
      <c r="M29" s="106">
        <f t="shared" si="11"/>
        <v>27</v>
      </c>
      <c r="N29" s="73">
        <f t="shared" si="19"/>
        <v>1721</v>
      </c>
      <c r="O29" s="151">
        <f t="shared" si="15"/>
        <v>6</v>
      </c>
      <c r="P29" s="75">
        <f t="shared" si="16"/>
        <v>1727</v>
      </c>
      <c r="Q29" s="76">
        <f t="shared" si="7"/>
        <v>426</v>
      </c>
      <c r="R29" s="77">
        <f t="shared" si="8"/>
        <v>1329</v>
      </c>
      <c r="S29" s="52">
        <f t="shared" si="22"/>
        <v>3056</v>
      </c>
      <c r="T29"/>
      <c r="V29" s="10"/>
    </row>
    <row r="30" spans="1:24" s="9" customFormat="1" ht="14.45" customHeight="1">
      <c r="A30" s="299"/>
      <c r="B30" s="104" t="s">
        <v>92</v>
      </c>
      <c r="C30" s="147">
        <v>22001</v>
      </c>
      <c r="D30" s="147">
        <v>23100</v>
      </c>
      <c r="E30" s="105">
        <v>23100</v>
      </c>
      <c r="F30" s="248">
        <f t="shared" si="9"/>
        <v>1386</v>
      </c>
      <c r="G30" s="69">
        <f t="shared" si="12"/>
        <v>508</v>
      </c>
      <c r="H30" s="69">
        <f t="shared" si="17"/>
        <v>0</v>
      </c>
      <c r="I30" s="70">
        <f>SUM(G30:H30)</f>
        <v>508</v>
      </c>
      <c r="J30" s="69">
        <f t="shared" si="14"/>
        <v>1779</v>
      </c>
      <c r="K30" s="69">
        <f t="shared" si="18"/>
        <v>0</v>
      </c>
      <c r="L30" s="71">
        <f t="shared" si="21"/>
        <v>1779</v>
      </c>
      <c r="M30" s="106">
        <f t="shared" si="11"/>
        <v>27</v>
      </c>
      <c r="N30" s="73">
        <f t="shared" si="19"/>
        <v>1806</v>
      </c>
      <c r="O30" s="151">
        <f t="shared" si="15"/>
        <v>6</v>
      </c>
      <c r="P30" s="75">
        <f t="shared" si="16"/>
        <v>1812</v>
      </c>
      <c r="Q30" s="76">
        <f t="shared" si="7"/>
        <v>426</v>
      </c>
      <c r="R30" s="77">
        <f t="shared" si="8"/>
        <v>1329</v>
      </c>
      <c r="S30" s="52">
        <f t="shared" si="22"/>
        <v>3141</v>
      </c>
      <c r="T30"/>
      <c r="V30" s="10"/>
    </row>
    <row r="31" spans="1:24" s="9" customFormat="1" ht="14.45" customHeight="1">
      <c r="A31" s="299"/>
      <c r="B31" s="147" t="s">
        <v>110</v>
      </c>
      <c r="C31" s="104">
        <v>23101</v>
      </c>
      <c r="D31" s="104">
        <v>24000</v>
      </c>
      <c r="E31" s="148">
        <v>24000</v>
      </c>
      <c r="F31" s="248">
        <f t="shared" si="9"/>
        <v>1440</v>
      </c>
      <c r="G31" s="78">
        <f t="shared" si="12"/>
        <v>528</v>
      </c>
      <c r="H31" s="187">
        <f>ROUND((E31*0%*20%),0)</f>
        <v>0</v>
      </c>
      <c r="I31" s="172">
        <f>SUM(G31:H31)</f>
        <v>528</v>
      </c>
      <c r="J31" s="78">
        <f t="shared" si="14"/>
        <v>1848</v>
      </c>
      <c r="K31" s="187">
        <f>ROUND((E31*0%*70%),0)</f>
        <v>0</v>
      </c>
      <c r="L31" s="173">
        <f>J31+K31</f>
        <v>1848</v>
      </c>
      <c r="M31" s="106">
        <f t="shared" si="11"/>
        <v>27</v>
      </c>
      <c r="N31" s="174">
        <f t="shared" si="19"/>
        <v>1875</v>
      </c>
      <c r="O31" s="175">
        <f t="shared" si="15"/>
        <v>6</v>
      </c>
      <c r="P31" s="176">
        <f t="shared" si="16"/>
        <v>1881</v>
      </c>
      <c r="Q31" s="76">
        <f t="shared" si="7"/>
        <v>426</v>
      </c>
      <c r="R31" s="177">
        <f t="shared" si="8"/>
        <v>1329</v>
      </c>
      <c r="S31" s="52">
        <f t="shared" si="22"/>
        <v>3210</v>
      </c>
      <c r="T31"/>
      <c r="V31" s="10"/>
    </row>
    <row r="32" spans="1:24" s="9" customFormat="1" ht="14.45" customHeight="1">
      <c r="A32" s="299"/>
      <c r="B32" s="184" t="s">
        <v>111</v>
      </c>
      <c r="C32" s="104">
        <v>24001</v>
      </c>
      <c r="D32" s="104">
        <v>25250</v>
      </c>
      <c r="E32" s="185">
        <v>25250</v>
      </c>
      <c r="F32" s="248">
        <f t="shared" si="9"/>
        <v>1515</v>
      </c>
      <c r="G32" s="194">
        <f>ROUND((E32*$X$15*20%),0)</f>
        <v>556</v>
      </c>
      <c r="H32" s="186">
        <f>ROUND((E32*0%*20%),0)</f>
        <v>0</v>
      </c>
      <c r="I32" s="172">
        <f t="shared" si="13"/>
        <v>556</v>
      </c>
      <c r="J32" s="194">
        <f>ROUND((E32*$X$15*70%),0)</f>
        <v>1944</v>
      </c>
      <c r="K32" s="186">
        <f>ROUND((E32*0%*70%),0)</f>
        <v>0</v>
      </c>
      <c r="L32" s="173">
        <f>J32+K32</f>
        <v>1944</v>
      </c>
      <c r="M32" s="195">
        <f>ROUND(($E$34*$X$17),0)</f>
        <v>27</v>
      </c>
      <c r="N32" s="174">
        <f t="shared" si="19"/>
        <v>1971</v>
      </c>
      <c r="O32" s="196">
        <f t="shared" si="15"/>
        <v>6</v>
      </c>
      <c r="P32" s="176">
        <f t="shared" si="16"/>
        <v>1977</v>
      </c>
      <c r="Q32" s="197">
        <f t="shared" si="7"/>
        <v>426</v>
      </c>
      <c r="R32" s="177">
        <f t="shared" si="8"/>
        <v>1329</v>
      </c>
      <c r="S32" s="52">
        <f t="shared" si="22"/>
        <v>3306</v>
      </c>
      <c r="T32"/>
      <c r="V32" s="10"/>
    </row>
    <row r="33" spans="1:22" s="9" customFormat="1" ht="14.45" customHeight="1" thickBot="1">
      <c r="A33" s="325"/>
      <c r="B33" s="159" t="s">
        <v>112</v>
      </c>
      <c r="C33" s="104">
        <v>25251</v>
      </c>
      <c r="D33" s="104">
        <v>26400</v>
      </c>
      <c r="E33" s="214">
        <v>26400</v>
      </c>
      <c r="F33" s="249">
        <f t="shared" si="9"/>
        <v>1584</v>
      </c>
      <c r="G33" s="98">
        <f>ROUND((E33*$X$15*20%),0)</f>
        <v>581</v>
      </c>
      <c r="H33" s="98">
        <f>ROUND((E33*0%*20%),0)</f>
        <v>0</v>
      </c>
      <c r="I33" s="103">
        <f t="shared" si="13"/>
        <v>581</v>
      </c>
      <c r="J33" s="98">
        <f t="shared" ref="J33:J46" si="23">ROUND((E33*$X$15*70%),0)</f>
        <v>2033</v>
      </c>
      <c r="K33" s="98">
        <f>ROUND((E33*0%*70%),0)</f>
        <v>0</v>
      </c>
      <c r="L33" s="215">
        <f t="shared" ref="L33:L46" si="24">J33+K33</f>
        <v>2033</v>
      </c>
      <c r="M33" s="216">
        <f>ROUND(($E$34*$X$17),0)</f>
        <v>27</v>
      </c>
      <c r="N33" s="217">
        <f t="shared" si="19"/>
        <v>2060</v>
      </c>
      <c r="O33" s="64">
        <f t="shared" si="15"/>
        <v>7</v>
      </c>
      <c r="P33" s="68">
        <f t="shared" si="16"/>
        <v>2067</v>
      </c>
      <c r="Q33" s="142">
        <f t="shared" si="7"/>
        <v>426</v>
      </c>
      <c r="R33" s="50">
        <f t="shared" si="8"/>
        <v>1329</v>
      </c>
      <c r="S33" s="52">
        <f t="shared" si="22"/>
        <v>3396</v>
      </c>
      <c r="T33"/>
      <c r="V33" s="10"/>
    </row>
    <row r="34" spans="1:22" s="9" customFormat="1" ht="14.45" customHeight="1" thickTop="1">
      <c r="A34" s="171" t="s">
        <v>89</v>
      </c>
      <c r="B34" s="193" t="s">
        <v>180</v>
      </c>
      <c r="C34" s="193">
        <v>26401</v>
      </c>
      <c r="D34" s="193">
        <v>27470</v>
      </c>
      <c r="E34" s="208">
        <v>27470</v>
      </c>
      <c r="F34" s="250">
        <f t="shared" si="9"/>
        <v>1648</v>
      </c>
      <c r="G34" s="189">
        <f t="shared" ref="G34:G46" si="25">ROUND((E34*$X$15*20%),0)</f>
        <v>604</v>
      </c>
      <c r="H34" s="189">
        <f t="shared" ref="H34:H45" si="26">ROUND((E34*0%*20%),0)</f>
        <v>0</v>
      </c>
      <c r="I34" s="209">
        <f t="shared" si="13"/>
        <v>604</v>
      </c>
      <c r="J34" s="189">
        <f t="shared" si="23"/>
        <v>2115</v>
      </c>
      <c r="K34" s="189">
        <f t="shared" ref="K34:K45" si="27">ROUND((E34*0%*70%),0)</f>
        <v>0</v>
      </c>
      <c r="L34" s="210">
        <f t="shared" si="24"/>
        <v>2115</v>
      </c>
      <c r="M34" s="190">
        <f t="shared" ref="M34:M56" si="28">ROUND((E34*$X$17),0)</f>
        <v>27</v>
      </c>
      <c r="N34" s="211">
        <f t="shared" si="19"/>
        <v>2142</v>
      </c>
      <c r="O34" s="212">
        <f t="shared" si="15"/>
        <v>7</v>
      </c>
      <c r="P34" s="213">
        <f t="shared" si="16"/>
        <v>2149</v>
      </c>
      <c r="Q34" s="191">
        <f t="shared" ref="Q34:Q83" si="29">+ROUND(E34*$X$18*0.3,0)</f>
        <v>426</v>
      </c>
      <c r="R34" s="192">
        <f t="shared" ref="R34:R83" si="30">+ROUND(E34*$X$18*0.6*$X$19,0)</f>
        <v>1329</v>
      </c>
      <c r="S34" s="52">
        <f t="shared" si="22"/>
        <v>3478</v>
      </c>
      <c r="T34"/>
      <c r="V34" s="10"/>
    </row>
    <row r="35" spans="1:22" s="9" customFormat="1" ht="14.45" customHeight="1">
      <c r="A35" s="102" t="s">
        <v>90</v>
      </c>
      <c r="B35" s="13" t="s">
        <v>181</v>
      </c>
      <c r="C35" s="13">
        <v>27471</v>
      </c>
      <c r="D35" s="13">
        <v>27600</v>
      </c>
      <c r="E35" s="18">
        <v>27600</v>
      </c>
      <c r="F35" s="248">
        <f t="shared" si="9"/>
        <v>1656</v>
      </c>
      <c r="G35" s="154">
        <f>ROUND((E35*$X$15*20%),0)</f>
        <v>607</v>
      </c>
      <c r="H35" s="154">
        <f>ROUND((E35*0%*20%),0)</f>
        <v>0</v>
      </c>
      <c r="I35" s="70">
        <f>SUM(G35:H35)</f>
        <v>607</v>
      </c>
      <c r="J35" s="154">
        <f>ROUND((E35*$X$15*70%),0)</f>
        <v>2125</v>
      </c>
      <c r="K35" s="154">
        <f>ROUND((E35*0%*70%),0)</f>
        <v>0</v>
      </c>
      <c r="L35" s="43">
        <f>J35+K35</f>
        <v>2125</v>
      </c>
      <c r="M35" s="155">
        <f>ROUND((E35*$X$17),0)</f>
        <v>28</v>
      </c>
      <c r="N35" s="58">
        <f>L35+M35</f>
        <v>2153</v>
      </c>
      <c r="O35" s="62">
        <f>ROUND((E35*0.025%),0)</f>
        <v>7</v>
      </c>
      <c r="P35" s="67">
        <f>N35+O35</f>
        <v>2160</v>
      </c>
      <c r="Q35" s="65">
        <f>+ROUND(E35*$X$18*0.3,0)</f>
        <v>428</v>
      </c>
      <c r="R35" s="51">
        <f>+ROUND(E35*$X$18*0.6*$X$19,0)</f>
        <v>1336</v>
      </c>
      <c r="S35" s="52"/>
      <c r="T35"/>
      <c r="V35" s="10"/>
    </row>
    <row r="36" spans="1:22" s="9" customFormat="1" ht="14.45" customHeight="1">
      <c r="A36" s="102" t="s">
        <v>91</v>
      </c>
      <c r="B36" s="13" t="s">
        <v>1</v>
      </c>
      <c r="C36" s="13">
        <v>27601</v>
      </c>
      <c r="D36" s="13">
        <v>28800</v>
      </c>
      <c r="E36" s="18">
        <v>28800</v>
      </c>
      <c r="F36" s="248">
        <f t="shared" si="9"/>
        <v>1728</v>
      </c>
      <c r="G36" s="154">
        <f t="shared" si="25"/>
        <v>634</v>
      </c>
      <c r="H36" s="69">
        <f t="shared" si="26"/>
        <v>0</v>
      </c>
      <c r="I36" s="70">
        <f t="shared" si="13"/>
        <v>634</v>
      </c>
      <c r="J36" s="154">
        <f t="shared" si="23"/>
        <v>2218</v>
      </c>
      <c r="K36" s="69">
        <f t="shared" si="27"/>
        <v>0</v>
      </c>
      <c r="L36" s="43">
        <f t="shared" si="24"/>
        <v>2218</v>
      </c>
      <c r="M36" s="155">
        <f t="shared" si="28"/>
        <v>29</v>
      </c>
      <c r="N36" s="58">
        <f t="shared" si="19"/>
        <v>2247</v>
      </c>
      <c r="O36" s="62">
        <f t="shared" si="15"/>
        <v>7</v>
      </c>
      <c r="P36" s="67">
        <f t="shared" si="16"/>
        <v>2254</v>
      </c>
      <c r="Q36" s="65">
        <f t="shared" si="29"/>
        <v>447</v>
      </c>
      <c r="R36" s="51">
        <f t="shared" si="30"/>
        <v>1394</v>
      </c>
      <c r="S36" s="52">
        <f t="shared" si="22"/>
        <v>3648</v>
      </c>
      <c r="T36"/>
      <c r="V36" s="10"/>
    </row>
    <row r="37" spans="1:22" s="9" customFormat="1" ht="14.45" customHeight="1">
      <c r="A37" s="102" t="s">
        <v>108</v>
      </c>
      <c r="B37" s="13" t="s">
        <v>2</v>
      </c>
      <c r="C37" s="13">
        <v>28801</v>
      </c>
      <c r="D37" s="13">
        <v>30300</v>
      </c>
      <c r="E37" s="18">
        <v>30300</v>
      </c>
      <c r="F37" s="248">
        <f t="shared" si="9"/>
        <v>1818</v>
      </c>
      <c r="G37" s="154">
        <f t="shared" si="25"/>
        <v>667</v>
      </c>
      <c r="H37" s="69">
        <f t="shared" si="26"/>
        <v>0</v>
      </c>
      <c r="I37" s="70">
        <f t="shared" si="13"/>
        <v>667</v>
      </c>
      <c r="J37" s="154">
        <f t="shared" si="23"/>
        <v>2333</v>
      </c>
      <c r="K37" s="69">
        <f t="shared" si="27"/>
        <v>0</v>
      </c>
      <c r="L37" s="43">
        <f t="shared" si="24"/>
        <v>2333</v>
      </c>
      <c r="M37" s="155">
        <f t="shared" si="28"/>
        <v>30</v>
      </c>
      <c r="N37" s="58">
        <f t="shared" si="19"/>
        <v>2363</v>
      </c>
      <c r="O37" s="62">
        <f t="shared" si="15"/>
        <v>8</v>
      </c>
      <c r="P37" s="67">
        <f t="shared" si="16"/>
        <v>2371</v>
      </c>
      <c r="Q37" s="65">
        <f t="shared" si="29"/>
        <v>470</v>
      </c>
      <c r="R37" s="51">
        <f t="shared" si="30"/>
        <v>1466</v>
      </c>
      <c r="S37" s="52">
        <f t="shared" si="22"/>
        <v>3837</v>
      </c>
      <c r="T37"/>
      <c r="V37" s="10"/>
    </row>
    <row r="38" spans="1:22" s="9" customFormat="1" ht="14.45" customHeight="1">
      <c r="A38" s="102" t="s">
        <v>77</v>
      </c>
      <c r="B38" s="13" t="s">
        <v>3</v>
      </c>
      <c r="C38" s="13">
        <v>30301</v>
      </c>
      <c r="D38" s="13">
        <v>31800</v>
      </c>
      <c r="E38" s="28">
        <v>31800</v>
      </c>
      <c r="F38" s="248">
        <f t="shared" si="9"/>
        <v>1908</v>
      </c>
      <c r="G38" s="154">
        <f t="shared" si="25"/>
        <v>700</v>
      </c>
      <c r="H38" s="69">
        <f t="shared" si="26"/>
        <v>0</v>
      </c>
      <c r="I38" s="70">
        <f t="shared" si="13"/>
        <v>700</v>
      </c>
      <c r="J38" s="154">
        <f t="shared" si="23"/>
        <v>2449</v>
      </c>
      <c r="K38" s="69">
        <f t="shared" si="27"/>
        <v>0</v>
      </c>
      <c r="L38" s="43">
        <f t="shared" si="24"/>
        <v>2449</v>
      </c>
      <c r="M38" s="155">
        <f t="shared" si="28"/>
        <v>32</v>
      </c>
      <c r="N38" s="58">
        <f t="shared" si="19"/>
        <v>2481</v>
      </c>
      <c r="O38" s="62">
        <f t="shared" si="15"/>
        <v>8</v>
      </c>
      <c r="P38" s="67">
        <f t="shared" si="16"/>
        <v>2489</v>
      </c>
      <c r="Q38" s="65">
        <f t="shared" si="29"/>
        <v>493</v>
      </c>
      <c r="R38" s="51">
        <f t="shared" si="30"/>
        <v>1539</v>
      </c>
      <c r="S38" s="52">
        <f t="shared" si="22"/>
        <v>4028</v>
      </c>
      <c r="T38"/>
      <c r="V38" s="10"/>
    </row>
    <row r="39" spans="1:22" s="9" customFormat="1" ht="14.45" customHeight="1">
      <c r="A39" s="102" t="s">
        <v>85</v>
      </c>
      <c r="B39" s="13" t="s">
        <v>4</v>
      </c>
      <c r="C39" s="13">
        <v>31801</v>
      </c>
      <c r="D39" s="13">
        <v>33300</v>
      </c>
      <c r="E39" s="18">
        <v>33300</v>
      </c>
      <c r="F39" s="248">
        <f t="shared" si="9"/>
        <v>1998</v>
      </c>
      <c r="G39" s="154">
        <f t="shared" si="25"/>
        <v>733</v>
      </c>
      <c r="H39" s="69">
        <f t="shared" si="26"/>
        <v>0</v>
      </c>
      <c r="I39" s="70">
        <f t="shared" si="13"/>
        <v>733</v>
      </c>
      <c r="J39" s="154">
        <f t="shared" si="23"/>
        <v>2564</v>
      </c>
      <c r="K39" s="69">
        <f t="shared" si="27"/>
        <v>0</v>
      </c>
      <c r="L39" s="43">
        <f t="shared" si="24"/>
        <v>2564</v>
      </c>
      <c r="M39" s="155">
        <f t="shared" si="28"/>
        <v>33</v>
      </c>
      <c r="N39" s="58">
        <f t="shared" si="19"/>
        <v>2597</v>
      </c>
      <c r="O39" s="62">
        <f t="shared" si="15"/>
        <v>8</v>
      </c>
      <c r="P39" s="67">
        <f t="shared" si="16"/>
        <v>2605</v>
      </c>
      <c r="Q39" s="65">
        <f t="shared" si="29"/>
        <v>516</v>
      </c>
      <c r="R39" s="51">
        <f t="shared" si="30"/>
        <v>1611</v>
      </c>
      <c r="S39" s="52">
        <f t="shared" si="22"/>
        <v>4216</v>
      </c>
      <c r="T39"/>
      <c r="V39" s="10"/>
    </row>
    <row r="40" spans="1:22" s="9" customFormat="1" ht="14.45" customHeight="1">
      <c r="A40" s="102" t="s">
        <v>78</v>
      </c>
      <c r="B40" s="13" t="s">
        <v>5</v>
      </c>
      <c r="C40" s="13">
        <v>33301</v>
      </c>
      <c r="D40" s="13">
        <v>34800</v>
      </c>
      <c r="E40" s="18">
        <v>34800</v>
      </c>
      <c r="F40" s="248">
        <f t="shared" si="9"/>
        <v>2088</v>
      </c>
      <c r="G40" s="154">
        <f t="shared" si="25"/>
        <v>766</v>
      </c>
      <c r="H40" s="69">
        <f t="shared" si="26"/>
        <v>0</v>
      </c>
      <c r="I40" s="70">
        <f t="shared" si="13"/>
        <v>766</v>
      </c>
      <c r="J40" s="154">
        <f t="shared" si="23"/>
        <v>2680</v>
      </c>
      <c r="K40" s="69">
        <f t="shared" si="27"/>
        <v>0</v>
      </c>
      <c r="L40" s="43">
        <f t="shared" si="24"/>
        <v>2680</v>
      </c>
      <c r="M40" s="155">
        <f t="shared" si="28"/>
        <v>35</v>
      </c>
      <c r="N40" s="58">
        <f t="shared" si="19"/>
        <v>2715</v>
      </c>
      <c r="O40" s="62">
        <f t="shared" si="15"/>
        <v>9</v>
      </c>
      <c r="P40" s="67">
        <f t="shared" si="16"/>
        <v>2724</v>
      </c>
      <c r="Q40" s="65">
        <f t="shared" si="29"/>
        <v>540</v>
      </c>
      <c r="R40" s="51">
        <f t="shared" si="30"/>
        <v>1684</v>
      </c>
      <c r="S40" s="52">
        <f t="shared" si="22"/>
        <v>4408</v>
      </c>
      <c r="T40"/>
      <c r="V40" s="10"/>
    </row>
    <row r="41" spans="1:22" s="9" customFormat="1" ht="14.45" customHeight="1">
      <c r="A41" s="102" t="s">
        <v>86</v>
      </c>
      <c r="B41" s="13" t="s">
        <v>6</v>
      </c>
      <c r="C41" s="13">
        <v>34801</v>
      </c>
      <c r="D41" s="13">
        <v>36300</v>
      </c>
      <c r="E41" s="29">
        <v>36300</v>
      </c>
      <c r="F41" s="248">
        <f t="shared" si="9"/>
        <v>2178</v>
      </c>
      <c r="G41" s="154">
        <f t="shared" si="25"/>
        <v>799</v>
      </c>
      <c r="H41" s="69">
        <f t="shared" si="26"/>
        <v>0</v>
      </c>
      <c r="I41" s="70">
        <f t="shared" si="13"/>
        <v>799</v>
      </c>
      <c r="J41" s="154">
        <f t="shared" si="23"/>
        <v>2795</v>
      </c>
      <c r="K41" s="69">
        <f t="shared" si="27"/>
        <v>0</v>
      </c>
      <c r="L41" s="43">
        <f t="shared" si="24"/>
        <v>2795</v>
      </c>
      <c r="M41" s="155">
        <f t="shared" si="28"/>
        <v>36</v>
      </c>
      <c r="N41" s="58">
        <f t="shared" si="19"/>
        <v>2831</v>
      </c>
      <c r="O41" s="62">
        <f t="shared" si="15"/>
        <v>9</v>
      </c>
      <c r="P41" s="67">
        <f t="shared" si="16"/>
        <v>2840</v>
      </c>
      <c r="Q41" s="65">
        <f t="shared" si="29"/>
        <v>563</v>
      </c>
      <c r="R41" s="51">
        <f t="shared" si="30"/>
        <v>1757</v>
      </c>
      <c r="S41" s="52">
        <f t="shared" si="22"/>
        <v>4597</v>
      </c>
      <c r="T41"/>
      <c r="V41" s="10"/>
    </row>
    <row r="42" spans="1:22" s="9" customFormat="1" ht="14.45" customHeight="1">
      <c r="A42" s="102" t="s">
        <v>79</v>
      </c>
      <c r="B42" s="13" t="s">
        <v>7</v>
      </c>
      <c r="C42" s="13">
        <v>36301</v>
      </c>
      <c r="D42" s="13">
        <v>38200</v>
      </c>
      <c r="E42" s="18">
        <v>38200</v>
      </c>
      <c r="F42" s="248">
        <f t="shared" si="9"/>
        <v>2292</v>
      </c>
      <c r="G42" s="154">
        <f t="shared" si="25"/>
        <v>840</v>
      </c>
      <c r="H42" s="69">
        <f t="shared" si="26"/>
        <v>0</v>
      </c>
      <c r="I42" s="70">
        <f t="shared" si="13"/>
        <v>840</v>
      </c>
      <c r="J42" s="154">
        <f t="shared" si="23"/>
        <v>2941</v>
      </c>
      <c r="K42" s="69">
        <f t="shared" si="27"/>
        <v>0</v>
      </c>
      <c r="L42" s="43">
        <f t="shared" si="24"/>
        <v>2941</v>
      </c>
      <c r="M42" s="155">
        <f t="shared" si="28"/>
        <v>38</v>
      </c>
      <c r="N42" s="58">
        <f t="shared" si="19"/>
        <v>2979</v>
      </c>
      <c r="O42" s="62">
        <f t="shared" si="15"/>
        <v>10</v>
      </c>
      <c r="P42" s="67">
        <f t="shared" si="16"/>
        <v>2989</v>
      </c>
      <c r="Q42" s="65">
        <f t="shared" si="29"/>
        <v>592</v>
      </c>
      <c r="R42" s="51">
        <f t="shared" si="30"/>
        <v>1849</v>
      </c>
      <c r="S42" s="52">
        <f t="shared" si="22"/>
        <v>4838</v>
      </c>
      <c r="T42"/>
      <c r="V42" s="10"/>
    </row>
    <row r="43" spans="1:22" s="9" customFormat="1" ht="14.45" customHeight="1">
      <c r="A43" s="102" t="s">
        <v>87</v>
      </c>
      <c r="B43" s="13" t="s">
        <v>8</v>
      </c>
      <c r="C43" s="13">
        <v>38201</v>
      </c>
      <c r="D43" s="13">
        <v>40100</v>
      </c>
      <c r="E43" s="18">
        <v>40100</v>
      </c>
      <c r="F43" s="248">
        <f t="shared" si="9"/>
        <v>2406</v>
      </c>
      <c r="G43" s="154">
        <f t="shared" si="25"/>
        <v>882</v>
      </c>
      <c r="H43" s="69">
        <f t="shared" si="26"/>
        <v>0</v>
      </c>
      <c r="I43" s="70">
        <f t="shared" si="13"/>
        <v>882</v>
      </c>
      <c r="J43" s="154">
        <f t="shared" si="23"/>
        <v>3088</v>
      </c>
      <c r="K43" s="69">
        <f t="shared" si="27"/>
        <v>0</v>
      </c>
      <c r="L43" s="43">
        <f t="shared" si="24"/>
        <v>3088</v>
      </c>
      <c r="M43" s="155">
        <f t="shared" si="28"/>
        <v>40</v>
      </c>
      <c r="N43" s="58">
        <f t="shared" si="19"/>
        <v>3128</v>
      </c>
      <c r="O43" s="62">
        <f t="shared" si="15"/>
        <v>10</v>
      </c>
      <c r="P43" s="67">
        <f t="shared" si="16"/>
        <v>3138</v>
      </c>
      <c r="Q43" s="65">
        <f t="shared" si="29"/>
        <v>622</v>
      </c>
      <c r="R43" s="51">
        <f t="shared" si="30"/>
        <v>1940</v>
      </c>
      <c r="S43" s="52">
        <f t="shared" si="22"/>
        <v>5078</v>
      </c>
      <c r="T43"/>
      <c r="V43" s="10"/>
    </row>
    <row r="44" spans="1:22" s="26" customFormat="1" ht="14.45" customHeight="1">
      <c r="A44" s="102" t="s">
        <v>80</v>
      </c>
      <c r="B44" s="24" t="s">
        <v>9</v>
      </c>
      <c r="C44" s="24">
        <v>40101</v>
      </c>
      <c r="D44" s="24">
        <v>42000</v>
      </c>
      <c r="E44" s="28">
        <v>42000</v>
      </c>
      <c r="F44" s="248">
        <f t="shared" si="9"/>
        <v>2520</v>
      </c>
      <c r="G44" s="154">
        <f t="shared" si="25"/>
        <v>924</v>
      </c>
      <c r="H44" s="69">
        <f t="shared" si="26"/>
        <v>0</v>
      </c>
      <c r="I44" s="70">
        <f t="shared" si="13"/>
        <v>924</v>
      </c>
      <c r="J44" s="154">
        <f t="shared" si="23"/>
        <v>3234</v>
      </c>
      <c r="K44" s="69">
        <f t="shared" si="27"/>
        <v>0</v>
      </c>
      <c r="L44" s="43">
        <f t="shared" si="24"/>
        <v>3234</v>
      </c>
      <c r="M44" s="155">
        <f t="shared" si="28"/>
        <v>42</v>
      </c>
      <c r="N44" s="58">
        <f t="shared" si="19"/>
        <v>3276</v>
      </c>
      <c r="O44" s="62">
        <f t="shared" si="15"/>
        <v>11</v>
      </c>
      <c r="P44" s="67">
        <f t="shared" si="16"/>
        <v>3287</v>
      </c>
      <c r="Q44" s="65">
        <f t="shared" si="29"/>
        <v>651</v>
      </c>
      <c r="R44" s="51">
        <f t="shared" si="30"/>
        <v>2032</v>
      </c>
      <c r="S44" s="52">
        <f t="shared" si="22"/>
        <v>5319</v>
      </c>
      <c r="T44"/>
      <c r="V44" s="27"/>
    </row>
    <row r="45" spans="1:22" s="36" customFormat="1" ht="14.45" customHeight="1">
      <c r="A45" s="102" t="s">
        <v>88</v>
      </c>
      <c r="B45" s="93" t="s">
        <v>46</v>
      </c>
      <c r="C45" s="93">
        <v>42001</v>
      </c>
      <c r="D45" s="93">
        <v>43900</v>
      </c>
      <c r="E45" s="94">
        <v>43900</v>
      </c>
      <c r="F45" s="248">
        <f t="shared" si="9"/>
        <v>2634</v>
      </c>
      <c r="G45" s="154">
        <f t="shared" si="25"/>
        <v>966</v>
      </c>
      <c r="H45" s="69">
        <f t="shared" si="26"/>
        <v>0</v>
      </c>
      <c r="I45" s="70">
        <f t="shared" si="13"/>
        <v>966</v>
      </c>
      <c r="J45" s="154">
        <f t="shared" si="23"/>
        <v>3380</v>
      </c>
      <c r="K45" s="69">
        <f t="shared" si="27"/>
        <v>0</v>
      </c>
      <c r="L45" s="43">
        <f t="shared" si="24"/>
        <v>3380</v>
      </c>
      <c r="M45" s="155">
        <f t="shared" si="28"/>
        <v>44</v>
      </c>
      <c r="N45" s="58">
        <f t="shared" si="19"/>
        <v>3424</v>
      </c>
      <c r="O45" s="62">
        <f t="shared" si="15"/>
        <v>11</v>
      </c>
      <c r="P45" s="67">
        <f t="shared" si="16"/>
        <v>3435</v>
      </c>
      <c r="Q45" s="65">
        <f t="shared" si="29"/>
        <v>681</v>
      </c>
      <c r="R45" s="51">
        <f t="shared" si="30"/>
        <v>2124</v>
      </c>
      <c r="S45" s="56">
        <f t="shared" si="22"/>
        <v>5559</v>
      </c>
      <c r="T45" s="35"/>
      <c r="V45" s="37"/>
    </row>
    <row r="46" spans="1:22" s="26" customFormat="1" ht="14.45" customHeight="1" thickBot="1">
      <c r="A46" s="138" t="s">
        <v>146</v>
      </c>
      <c r="B46" s="95" t="s">
        <v>10</v>
      </c>
      <c r="C46" s="95">
        <v>43901</v>
      </c>
      <c r="D46" s="95">
        <v>45800</v>
      </c>
      <c r="E46" s="96">
        <v>45800</v>
      </c>
      <c r="F46" s="251">
        <f t="shared" si="9"/>
        <v>2748</v>
      </c>
      <c r="G46" s="136">
        <f t="shared" si="25"/>
        <v>1008</v>
      </c>
      <c r="H46" s="98">
        <f>ROUND((E46*0%*20%),0)</f>
        <v>0</v>
      </c>
      <c r="I46" s="103">
        <f>SUM(G46:H46)</f>
        <v>1008</v>
      </c>
      <c r="J46" s="136">
        <f t="shared" si="23"/>
        <v>3527</v>
      </c>
      <c r="K46" s="98">
        <f>ROUND((E46*0%*70%),0)</f>
        <v>0</v>
      </c>
      <c r="L46" s="44">
        <f t="shared" si="24"/>
        <v>3527</v>
      </c>
      <c r="M46" s="137">
        <f t="shared" si="28"/>
        <v>46</v>
      </c>
      <c r="N46" s="60">
        <f t="shared" si="19"/>
        <v>3573</v>
      </c>
      <c r="O46" s="64">
        <f>ROUND((E46*0.025%),0)</f>
        <v>11</v>
      </c>
      <c r="P46" s="68">
        <f t="shared" si="16"/>
        <v>3584</v>
      </c>
      <c r="Q46" s="109">
        <f t="shared" si="29"/>
        <v>710</v>
      </c>
      <c r="R46" s="50">
        <f t="shared" si="30"/>
        <v>2216</v>
      </c>
      <c r="S46" s="52">
        <f t="shared" si="22"/>
        <v>5800</v>
      </c>
      <c r="T46"/>
      <c r="V46" s="27"/>
    </row>
    <row r="47" spans="1:22" s="26" customFormat="1" ht="14.45" customHeight="1" thickTop="1">
      <c r="A47" s="135" t="s">
        <v>147</v>
      </c>
      <c r="B47" s="46" t="s">
        <v>11</v>
      </c>
      <c r="C47" s="46">
        <v>45801</v>
      </c>
      <c r="D47" s="46">
        <v>48200</v>
      </c>
      <c r="E47" s="47">
        <v>48200</v>
      </c>
      <c r="F47" s="248">
        <f t="shared" si="9"/>
        <v>2892</v>
      </c>
      <c r="G47" s="38">
        <f>$G$46</f>
        <v>1008</v>
      </c>
      <c r="H47" s="38">
        <f>$H$46</f>
        <v>0</v>
      </c>
      <c r="I47" s="39">
        <f>$I$46</f>
        <v>1008</v>
      </c>
      <c r="J47" s="38">
        <f>$J$46</f>
        <v>3527</v>
      </c>
      <c r="K47" s="38">
        <f>$K$46</f>
        <v>0</v>
      </c>
      <c r="L47" s="45">
        <f>$L$46</f>
        <v>3527</v>
      </c>
      <c r="M47" s="168">
        <f>ROUND((E47*$X$17),0)</f>
        <v>48</v>
      </c>
      <c r="N47" s="59">
        <f t="shared" si="19"/>
        <v>3575</v>
      </c>
      <c r="O47" s="63">
        <f>$O$46</f>
        <v>11</v>
      </c>
      <c r="P47" s="156">
        <f t="shared" si="16"/>
        <v>3586</v>
      </c>
      <c r="Q47" s="65">
        <f t="shared" si="29"/>
        <v>748</v>
      </c>
      <c r="R47" s="51">
        <f t="shared" si="30"/>
        <v>2332</v>
      </c>
      <c r="S47" s="52">
        <f t="shared" si="22"/>
        <v>5918</v>
      </c>
      <c r="T47"/>
      <c r="V47" s="27"/>
    </row>
    <row r="48" spans="1:22" s="26" customFormat="1" ht="14.45" customHeight="1">
      <c r="A48" s="102" t="s">
        <v>130</v>
      </c>
      <c r="B48" s="24" t="s">
        <v>12</v>
      </c>
      <c r="C48" s="24">
        <v>48201</v>
      </c>
      <c r="D48" s="24">
        <v>50600</v>
      </c>
      <c r="E48" s="25">
        <v>50600</v>
      </c>
      <c r="F48" s="248">
        <f t="shared" si="9"/>
        <v>3036</v>
      </c>
      <c r="G48" s="38">
        <f t="shared" ref="G48:G83" si="31">$G$46</f>
        <v>1008</v>
      </c>
      <c r="H48" s="38">
        <f>$H$46</f>
        <v>0</v>
      </c>
      <c r="I48" s="39">
        <f t="shared" ref="I48:I83" si="32">$I$46</f>
        <v>1008</v>
      </c>
      <c r="J48" s="38">
        <f t="shared" ref="J48:J83" si="33">$J$46</f>
        <v>3527</v>
      </c>
      <c r="K48" s="38">
        <f t="shared" ref="K48:K83" si="34">$K$46</f>
        <v>0</v>
      </c>
      <c r="L48" s="45">
        <f t="shared" ref="L48:L83" si="35">$L$46</f>
        <v>3527</v>
      </c>
      <c r="M48" s="169">
        <f>ROUND((E48*$X$17),0)</f>
        <v>51</v>
      </c>
      <c r="N48" s="59">
        <f t="shared" si="19"/>
        <v>3578</v>
      </c>
      <c r="O48" s="63">
        <f t="shared" ref="O48:O83" si="36">$O$46</f>
        <v>11</v>
      </c>
      <c r="P48" s="156">
        <f t="shared" si="16"/>
        <v>3589</v>
      </c>
      <c r="Q48" s="65">
        <f t="shared" si="29"/>
        <v>785</v>
      </c>
      <c r="R48" s="51">
        <f t="shared" si="30"/>
        <v>2449</v>
      </c>
      <c r="S48" s="52">
        <f t="shared" si="22"/>
        <v>6038</v>
      </c>
      <c r="T48"/>
      <c r="V48" s="27"/>
    </row>
    <row r="49" spans="1:22" s="9" customFormat="1" ht="14.45" customHeight="1">
      <c r="A49" s="102" t="s">
        <v>131</v>
      </c>
      <c r="B49" s="13" t="s">
        <v>13</v>
      </c>
      <c r="C49" s="13">
        <v>50601</v>
      </c>
      <c r="D49" s="13">
        <v>53000</v>
      </c>
      <c r="E49" s="19">
        <v>53000</v>
      </c>
      <c r="F49" s="248">
        <f t="shared" si="9"/>
        <v>3180</v>
      </c>
      <c r="G49" s="38">
        <f t="shared" si="31"/>
        <v>1008</v>
      </c>
      <c r="H49" s="38">
        <f t="shared" ref="H49:H83" si="37">$H$46</f>
        <v>0</v>
      </c>
      <c r="I49" s="39">
        <f t="shared" si="32"/>
        <v>1008</v>
      </c>
      <c r="J49" s="38">
        <f t="shared" si="33"/>
        <v>3527</v>
      </c>
      <c r="K49" s="38">
        <f t="shared" si="34"/>
        <v>0</v>
      </c>
      <c r="L49" s="45">
        <f t="shared" si="35"/>
        <v>3527</v>
      </c>
      <c r="M49" s="169">
        <f>ROUND((E49*$X$17),0)</f>
        <v>53</v>
      </c>
      <c r="N49" s="59">
        <f t="shared" si="19"/>
        <v>3580</v>
      </c>
      <c r="O49" s="63">
        <f t="shared" si="36"/>
        <v>11</v>
      </c>
      <c r="P49" s="156">
        <f t="shared" si="16"/>
        <v>3591</v>
      </c>
      <c r="Q49" s="65">
        <f t="shared" si="29"/>
        <v>822</v>
      </c>
      <c r="R49" s="51">
        <f t="shared" si="30"/>
        <v>2565</v>
      </c>
      <c r="S49" s="52">
        <f t="shared" si="22"/>
        <v>6156</v>
      </c>
      <c r="T49"/>
      <c r="V49" s="10"/>
    </row>
    <row r="50" spans="1:22" s="9" customFormat="1" ht="14.45" customHeight="1">
      <c r="A50" s="102" t="s">
        <v>132</v>
      </c>
      <c r="B50" s="13" t="s">
        <v>14</v>
      </c>
      <c r="C50" s="13">
        <v>53001</v>
      </c>
      <c r="D50" s="13">
        <v>55400</v>
      </c>
      <c r="E50" s="19">
        <v>55400</v>
      </c>
      <c r="F50" s="248">
        <f t="shared" si="9"/>
        <v>3324</v>
      </c>
      <c r="G50" s="38">
        <f t="shared" si="31"/>
        <v>1008</v>
      </c>
      <c r="H50" s="38">
        <f t="shared" si="37"/>
        <v>0</v>
      </c>
      <c r="I50" s="39">
        <f t="shared" si="32"/>
        <v>1008</v>
      </c>
      <c r="J50" s="38">
        <f t="shared" si="33"/>
        <v>3527</v>
      </c>
      <c r="K50" s="38">
        <f t="shared" si="34"/>
        <v>0</v>
      </c>
      <c r="L50" s="45">
        <f t="shared" si="35"/>
        <v>3527</v>
      </c>
      <c r="M50" s="169">
        <f t="shared" si="28"/>
        <v>55</v>
      </c>
      <c r="N50" s="59">
        <f t="shared" si="19"/>
        <v>3582</v>
      </c>
      <c r="O50" s="63">
        <f t="shared" si="36"/>
        <v>11</v>
      </c>
      <c r="P50" s="156">
        <f t="shared" si="16"/>
        <v>3593</v>
      </c>
      <c r="Q50" s="65">
        <f t="shared" si="29"/>
        <v>859</v>
      </c>
      <c r="R50" s="51">
        <f t="shared" si="30"/>
        <v>2681</v>
      </c>
      <c r="S50" s="52">
        <f t="shared" si="22"/>
        <v>6274</v>
      </c>
      <c r="T50"/>
      <c r="V50" s="10"/>
    </row>
    <row r="51" spans="1:22" s="9" customFormat="1" ht="14.45" customHeight="1">
      <c r="A51" s="102" t="s">
        <v>133</v>
      </c>
      <c r="B51" s="13" t="s">
        <v>15</v>
      </c>
      <c r="C51" s="13">
        <v>55401</v>
      </c>
      <c r="D51" s="13">
        <v>57800</v>
      </c>
      <c r="E51" s="19">
        <v>57800</v>
      </c>
      <c r="F51" s="248">
        <f t="shared" si="9"/>
        <v>3468</v>
      </c>
      <c r="G51" s="38">
        <f t="shared" si="31"/>
        <v>1008</v>
      </c>
      <c r="H51" s="38">
        <f t="shared" si="37"/>
        <v>0</v>
      </c>
      <c r="I51" s="39">
        <f t="shared" si="32"/>
        <v>1008</v>
      </c>
      <c r="J51" s="38">
        <f t="shared" si="33"/>
        <v>3527</v>
      </c>
      <c r="K51" s="38">
        <f t="shared" si="34"/>
        <v>0</v>
      </c>
      <c r="L51" s="45">
        <f t="shared" si="35"/>
        <v>3527</v>
      </c>
      <c r="M51" s="169">
        <f t="shared" si="28"/>
        <v>58</v>
      </c>
      <c r="N51" s="59">
        <f t="shared" si="19"/>
        <v>3585</v>
      </c>
      <c r="O51" s="63">
        <f t="shared" si="36"/>
        <v>11</v>
      </c>
      <c r="P51" s="156">
        <f t="shared" si="16"/>
        <v>3596</v>
      </c>
      <c r="Q51" s="65">
        <f t="shared" si="29"/>
        <v>896</v>
      </c>
      <c r="R51" s="51">
        <f t="shared" si="30"/>
        <v>2797</v>
      </c>
      <c r="S51" s="52">
        <f t="shared" si="22"/>
        <v>6393</v>
      </c>
      <c r="T51"/>
      <c r="V51" s="10"/>
    </row>
    <row r="52" spans="1:22" s="9" customFormat="1" ht="14.45" customHeight="1">
      <c r="A52" s="102" t="s">
        <v>148</v>
      </c>
      <c r="B52" s="13" t="s">
        <v>16</v>
      </c>
      <c r="C52" s="13">
        <v>57801</v>
      </c>
      <c r="D52" s="13">
        <v>60800</v>
      </c>
      <c r="E52" s="19">
        <v>60800</v>
      </c>
      <c r="F52" s="248">
        <f t="shared" si="9"/>
        <v>3648</v>
      </c>
      <c r="G52" s="38">
        <f t="shared" si="31"/>
        <v>1008</v>
      </c>
      <c r="H52" s="38">
        <f t="shared" si="37"/>
        <v>0</v>
      </c>
      <c r="I52" s="39">
        <f t="shared" si="32"/>
        <v>1008</v>
      </c>
      <c r="J52" s="38">
        <f t="shared" si="33"/>
        <v>3527</v>
      </c>
      <c r="K52" s="38">
        <f t="shared" si="34"/>
        <v>0</v>
      </c>
      <c r="L52" s="45">
        <f t="shared" si="35"/>
        <v>3527</v>
      </c>
      <c r="M52" s="169">
        <f t="shared" si="28"/>
        <v>61</v>
      </c>
      <c r="N52" s="59">
        <f t="shared" si="19"/>
        <v>3588</v>
      </c>
      <c r="O52" s="63">
        <f t="shared" si="36"/>
        <v>11</v>
      </c>
      <c r="P52" s="156">
        <f t="shared" si="16"/>
        <v>3599</v>
      </c>
      <c r="Q52" s="65">
        <f t="shared" si="29"/>
        <v>943</v>
      </c>
      <c r="R52" s="51">
        <f t="shared" si="30"/>
        <v>2942</v>
      </c>
      <c r="S52" s="52">
        <f t="shared" si="22"/>
        <v>6541</v>
      </c>
      <c r="T52"/>
      <c r="V52" s="10"/>
    </row>
    <row r="53" spans="1:22" s="9" customFormat="1" ht="14.45" customHeight="1">
      <c r="A53" s="102" t="s">
        <v>149</v>
      </c>
      <c r="B53" s="13" t="s">
        <v>17</v>
      </c>
      <c r="C53" s="13">
        <v>60801</v>
      </c>
      <c r="D53" s="13">
        <v>63800</v>
      </c>
      <c r="E53" s="19">
        <v>63800</v>
      </c>
      <c r="F53" s="248">
        <f t="shared" si="9"/>
        <v>3828</v>
      </c>
      <c r="G53" s="38">
        <f t="shared" si="31"/>
        <v>1008</v>
      </c>
      <c r="H53" s="38">
        <f t="shared" si="37"/>
        <v>0</v>
      </c>
      <c r="I53" s="39">
        <f t="shared" si="32"/>
        <v>1008</v>
      </c>
      <c r="J53" s="38">
        <f t="shared" si="33"/>
        <v>3527</v>
      </c>
      <c r="K53" s="38">
        <f t="shared" si="34"/>
        <v>0</v>
      </c>
      <c r="L53" s="45">
        <f t="shared" si="35"/>
        <v>3527</v>
      </c>
      <c r="M53" s="169">
        <f t="shared" si="28"/>
        <v>64</v>
      </c>
      <c r="N53" s="59">
        <f t="shared" si="19"/>
        <v>3591</v>
      </c>
      <c r="O53" s="63">
        <f t="shared" si="36"/>
        <v>11</v>
      </c>
      <c r="P53" s="156">
        <f t="shared" si="16"/>
        <v>3602</v>
      </c>
      <c r="Q53" s="65">
        <f t="shared" si="29"/>
        <v>990</v>
      </c>
      <c r="R53" s="51">
        <f t="shared" si="30"/>
        <v>3087</v>
      </c>
      <c r="S53" s="52">
        <f t="shared" si="22"/>
        <v>6689</v>
      </c>
      <c r="T53"/>
      <c r="V53" s="10"/>
    </row>
    <row r="54" spans="1:22" s="9" customFormat="1" ht="14.45" customHeight="1">
      <c r="A54" s="102" t="s">
        <v>150</v>
      </c>
      <c r="B54" s="13" t="s">
        <v>18</v>
      </c>
      <c r="C54" s="13">
        <v>63801</v>
      </c>
      <c r="D54" s="13">
        <v>66800</v>
      </c>
      <c r="E54" s="19">
        <v>66800</v>
      </c>
      <c r="F54" s="248">
        <f t="shared" si="9"/>
        <v>4008</v>
      </c>
      <c r="G54" s="38">
        <f t="shared" si="31"/>
        <v>1008</v>
      </c>
      <c r="H54" s="38">
        <f t="shared" si="37"/>
        <v>0</v>
      </c>
      <c r="I54" s="39">
        <f t="shared" si="32"/>
        <v>1008</v>
      </c>
      <c r="J54" s="38">
        <f t="shared" si="33"/>
        <v>3527</v>
      </c>
      <c r="K54" s="38">
        <f t="shared" si="34"/>
        <v>0</v>
      </c>
      <c r="L54" s="45">
        <f t="shared" si="35"/>
        <v>3527</v>
      </c>
      <c r="M54" s="169">
        <f t="shared" si="28"/>
        <v>67</v>
      </c>
      <c r="N54" s="59">
        <f t="shared" si="19"/>
        <v>3594</v>
      </c>
      <c r="O54" s="63">
        <f t="shared" si="36"/>
        <v>11</v>
      </c>
      <c r="P54" s="156">
        <f t="shared" si="16"/>
        <v>3605</v>
      </c>
      <c r="Q54" s="65">
        <f t="shared" si="29"/>
        <v>1036</v>
      </c>
      <c r="R54" s="51">
        <f t="shared" si="30"/>
        <v>3233</v>
      </c>
      <c r="S54" s="52">
        <f t="shared" si="22"/>
        <v>6838</v>
      </c>
      <c r="T54"/>
      <c r="V54" s="10"/>
    </row>
    <row r="55" spans="1:22" s="9" customFormat="1" ht="14.45" customHeight="1">
      <c r="A55" s="102" t="s">
        <v>151</v>
      </c>
      <c r="B55" s="13" t="s">
        <v>19</v>
      </c>
      <c r="C55" s="13">
        <v>66801</v>
      </c>
      <c r="D55" s="13">
        <v>69800</v>
      </c>
      <c r="E55" s="19">
        <v>69800</v>
      </c>
      <c r="F55" s="248">
        <f t="shared" si="9"/>
        <v>4188</v>
      </c>
      <c r="G55" s="38">
        <f t="shared" si="31"/>
        <v>1008</v>
      </c>
      <c r="H55" s="38">
        <f t="shared" si="37"/>
        <v>0</v>
      </c>
      <c r="I55" s="39">
        <f t="shared" si="32"/>
        <v>1008</v>
      </c>
      <c r="J55" s="38">
        <f t="shared" si="33"/>
        <v>3527</v>
      </c>
      <c r="K55" s="38">
        <f t="shared" si="34"/>
        <v>0</v>
      </c>
      <c r="L55" s="45">
        <f t="shared" si="35"/>
        <v>3527</v>
      </c>
      <c r="M55" s="169">
        <f t="shared" si="28"/>
        <v>70</v>
      </c>
      <c r="N55" s="59">
        <f t="shared" si="19"/>
        <v>3597</v>
      </c>
      <c r="O55" s="63">
        <f t="shared" si="36"/>
        <v>11</v>
      </c>
      <c r="P55" s="156">
        <f t="shared" si="16"/>
        <v>3608</v>
      </c>
      <c r="Q55" s="65">
        <f t="shared" si="29"/>
        <v>1083</v>
      </c>
      <c r="R55" s="51">
        <f t="shared" si="30"/>
        <v>3378</v>
      </c>
      <c r="S55" s="52">
        <f t="shared" si="22"/>
        <v>6986</v>
      </c>
      <c r="T55"/>
      <c r="V55" s="10"/>
    </row>
    <row r="56" spans="1:22" s="9" customFormat="1" ht="14.45" customHeight="1" thickBot="1">
      <c r="A56" s="138" t="s">
        <v>152</v>
      </c>
      <c r="B56" s="159" t="s">
        <v>20</v>
      </c>
      <c r="C56" s="100">
        <v>69801</v>
      </c>
      <c r="D56" s="100">
        <v>72800</v>
      </c>
      <c r="E56" s="160">
        <v>72800</v>
      </c>
      <c r="F56" s="252">
        <f t="shared" si="9"/>
        <v>4368</v>
      </c>
      <c r="G56" s="188">
        <f t="shared" si="31"/>
        <v>1008</v>
      </c>
      <c r="H56" s="188">
        <f t="shared" si="37"/>
        <v>0</v>
      </c>
      <c r="I56" s="162">
        <f t="shared" si="32"/>
        <v>1008</v>
      </c>
      <c r="J56" s="161">
        <f t="shared" si="33"/>
        <v>3527</v>
      </c>
      <c r="K56" s="188">
        <f t="shared" si="34"/>
        <v>0</v>
      </c>
      <c r="L56" s="163">
        <f t="shared" si="35"/>
        <v>3527</v>
      </c>
      <c r="M56" s="137">
        <f t="shared" si="28"/>
        <v>73</v>
      </c>
      <c r="N56" s="164">
        <f t="shared" si="19"/>
        <v>3600</v>
      </c>
      <c r="O56" s="165">
        <f t="shared" si="36"/>
        <v>11</v>
      </c>
      <c r="P56" s="156">
        <f t="shared" si="16"/>
        <v>3611</v>
      </c>
      <c r="Q56" s="166">
        <f t="shared" si="29"/>
        <v>1129</v>
      </c>
      <c r="R56" s="167">
        <f t="shared" si="30"/>
        <v>3523</v>
      </c>
      <c r="S56" s="52">
        <f t="shared" si="22"/>
        <v>7134</v>
      </c>
      <c r="T56"/>
      <c r="V56" s="10"/>
    </row>
    <row r="57" spans="1:22" s="9" customFormat="1" ht="14.45" customHeight="1" thickTop="1">
      <c r="A57" s="135" t="s">
        <v>153</v>
      </c>
      <c r="B57" s="157" t="s">
        <v>21</v>
      </c>
      <c r="C57" s="193">
        <v>72801</v>
      </c>
      <c r="D57" s="193">
        <v>76500</v>
      </c>
      <c r="E57" s="158">
        <v>76500</v>
      </c>
      <c r="F57" s="248">
        <f t="shared" si="9"/>
        <v>4590</v>
      </c>
      <c r="G57" s="38">
        <f t="shared" si="31"/>
        <v>1008</v>
      </c>
      <c r="H57" s="38">
        <f t="shared" si="37"/>
        <v>0</v>
      </c>
      <c r="I57" s="39">
        <f t="shared" si="32"/>
        <v>1008</v>
      </c>
      <c r="J57" s="38">
        <f>$J$46</f>
        <v>3527</v>
      </c>
      <c r="K57" s="38">
        <f t="shared" si="34"/>
        <v>0</v>
      </c>
      <c r="L57" s="45">
        <f t="shared" si="35"/>
        <v>3527</v>
      </c>
      <c r="M57" s="49">
        <f t="shared" ref="M57:M83" si="38">$M$56</f>
        <v>73</v>
      </c>
      <c r="N57" s="59">
        <f>$N$56</f>
        <v>3600</v>
      </c>
      <c r="O57" s="63">
        <f t="shared" si="36"/>
        <v>11</v>
      </c>
      <c r="P57" s="107">
        <f>P56</f>
        <v>3611</v>
      </c>
      <c r="Q57" s="65">
        <f t="shared" si="29"/>
        <v>1187</v>
      </c>
      <c r="R57" s="51">
        <f t="shared" si="30"/>
        <v>3702</v>
      </c>
      <c r="S57" s="52">
        <f t="shared" si="22"/>
        <v>7313</v>
      </c>
      <c r="T57"/>
      <c r="V57" s="10"/>
    </row>
    <row r="58" spans="1:22" s="9" customFormat="1" ht="14.45" customHeight="1">
      <c r="A58" s="102" t="s">
        <v>134</v>
      </c>
      <c r="B58" s="13" t="s">
        <v>22</v>
      </c>
      <c r="C58" s="157">
        <v>76501</v>
      </c>
      <c r="D58" s="157">
        <v>80200</v>
      </c>
      <c r="E58" s="19">
        <v>80200</v>
      </c>
      <c r="F58" s="248">
        <f t="shared" si="9"/>
        <v>4812</v>
      </c>
      <c r="G58" s="38">
        <f t="shared" si="31"/>
        <v>1008</v>
      </c>
      <c r="H58" s="38">
        <f t="shared" si="37"/>
        <v>0</v>
      </c>
      <c r="I58" s="39">
        <f t="shared" si="32"/>
        <v>1008</v>
      </c>
      <c r="J58" s="38">
        <f t="shared" si="33"/>
        <v>3527</v>
      </c>
      <c r="K58" s="38">
        <f t="shared" si="34"/>
        <v>0</v>
      </c>
      <c r="L58" s="45">
        <f t="shared" si="35"/>
        <v>3527</v>
      </c>
      <c r="M58" s="170">
        <f t="shared" si="38"/>
        <v>73</v>
      </c>
      <c r="N58" s="59">
        <f t="shared" ref="N58:N83" si="39">$N$56</f>
        <v>3600</v>
      </c>
      <c r="O58" s="63">
        <f t="shared" si="36"/>
        <v>11</v>
      </c>
      <c r="P58" s="67">
        <f>P56</f>
        <v>3611</v>
      </c>
      <c r="Q58" s="65">
        <f t="shared" si="29"/>
        <v>1244</v>
      </c>
      <c r="R58" s="51">
        <f t="shared" si="30"/>
        <v>3881</v>
      </c>
      <c r="S58" s="52">
        <f t="shared" si="22"/>
        <v>7492</v>
      </c>
      <c r="T58"/>
      <c r="V58" s="10"/>
    </row>
    <row r="59" spans="1:22" s="9" customFormat="1" ht="14.45" customHeight="1">
      <c r="A59" s="102" t="s">
        <v>135</v>
      </c>
      <c r="B59" s="13" t="s">
        <v>83</v>
      </c>
      <c r="C59" s="13">
        <v>80201</v>
      </c>
      <c r="D59" s="13">
        <v>83900</v>
      </c>
      <c r="E59" s="19">
        <v>83900</v>
      </c>
      <c r="F59" s="248">
        <f t="shared" si="9"/>
        <v>5034</v>
      </c>
      <c r="G59" s="38">
        <f t="shared" si="31"/>
        <v>1008</v>
      </c>
      <c r="H59" s="38">
        <f t="shared" si="37"/>
        <v>0</v>
      </c>
      <c r="I59" s="39">
        <f t="shared" si="32"/>
        <v>1008</v>
      </c>
      <c r="J59" s="38">
        <f t="shared" si="33"/>
        <v>3527</v>
      </c>
      <c r="K59" s="38">
        <f t="shared" si="34"/>
        <v>0</v>
      </c>
      <c r="L59" s="45">
        <f t="shared" si="35"/>
        <v>3527</v>
      </c>
      <c r="M59" s="170">
        <f t="shared" si="38"/>
        <v>73</v>
      </c>
      <c r="N59" s="59">
        <f t="shared" si="39"/>
        <v>3600</v>
      </c>
      <c r="O59" s="63">
        <f t="shared" si="36"/>
        <v>11</v>
      </c>
      <c r="P59" s="67">
        <f t="shared" ref="P59:P82" si="40">P57</f>
        <v>3611</v>
      </c>
      <c r="Q59" s="65">
        <f t="shared" si="29"/>
        <v>1301</v>
      </c>
      <c r="R59" s="51">
        <f t="shared" si="30"/>
        <v>4060</v>
      </c>
      <c r="S59" s="52">
        <f t="shared" si="22"/>
        <v>7671</v>
      </c>
      <c r="T59"/>
      <c r="V59" s="10"/>
    </row>
    <row r="60" spans="1:22" s="9" customFormat="1" ht="14.45" customHeight="1">
      <c r="A60" s="102" t="s">
        <v>154</v>
      </c>
      <c r="B60" s="13" t="s">
        <v>23</v>
      </c>
      <c r="C60" s="13">
        <v>83901</v>
      </c>
      <c r="D60" s="13">
        <v>87600</v>
      </c>
      <c r="E60" s="19">
        <v>87600</v>
      </c>
      <c r="F60" s="248">
        <f t="shared" si="9"/>
        <v>5256</v>
      </c>
      <c r="G60" s="38">
        <f t="shared" si="31"/>
        <v>1008</v>
      </c>
      <c r="H60" s="38">
        <f t="shared" si="37"/>
        <v>0</v>
      </c>
      <c r="I60" s="39">
        <f t="shared" si="32"/>
        <v>1008</v>
      </c>
      <c r="J60" s="38">
        <f t="shared" si="33"/>
        <v>3527</v>
      </c>
      <c r="K60" s="38">
        <f t="shared" si="34"/>
        <v>0</v>
      </c>
      <c r="L60" s="45">
        <f t="shared" si="35"/>
        <v>3527</v>
      </c>
      <c r="M60" s="170">
        <f t="shared" si="38"/>
        <v>73</v>
      </c>
      <c r="N60" s="59">
        <f t="shared" si="39"/>
        <v>3600</v>
      </c>
      <c r="O60" s="63">
        <f t="shared" si="36"/>
        <v>11</v>
      </c>
      <c r="P60" s="67">
        <f t="shared" si="40"/>
        <v>3611</v>
      </c>
      <c r="Q60" s="65">
        <f t="shared" si="29"/>
        <v>1359</v>
      </c>
      <c r="R60" s="51">
        <f t="shared" si="30"/>
        <v>4239</v>
      </c>
      <c r="S60" s="52">
        <f t="shared" si="22"/>
        <v>7850</v>
      </c>
      <c r="T60"/>
      <c r="V60" s="10"/>
    </row>
    <row r="61" spans="1:22" s="9" customFormat="1" ht="14.45" customHeight="1">
      <c r="A61" s="102" t="s">
        <v>155</v>
      </c>
      <c r="B61" s="13" t="s">
        <v>24</v>
      </c>
      <c r="C61" s="13">
        <v>87601</v>
      </c>
      <c r="D61" s="13">
        <v>92100</v>
      </c>
      <c r="E61" s="19">
        <v>92100</v>
      </c>
      <c r="F61" s="248">
        <f t="shared" si="9"/>
        <v>5526</v>
      </c>
      <c r="G61" s="38">
        <f t="shared" si="31"/>
        <v>1008</v>
      </c>
      <c r="H61" s="38">
        <f t="shared" si="37"/>
        <v>0</v>
      </c>
      <c r="I61" s="39">
        <f t="shared" si="32"/>
        <v>1008</v>
      </c>
      <c r="J61" s="38">
        <f t="shared" si="33"/>
        <v>3527</v>
      </c>
      <c r="K61" s="38">
        <f t="shared" si="34"/>
        <v>0</v>
      </c>
      <c r="L61" s="45">
        <f t="shared" si="35"/>
        <v>3527</v>
      </c>
      <c r="M61" s="170">
        <f t="shared" si="38"/>
        <v>73</v>
      </c>
      <c r="N61" s="59">
        <f t="shared" si="39"/>
        <v>3600</v>
      </c>
      <c r="O61" s="63">
        <f t="shared" si="36"/>
        <v>11</v>
      </c>
      <c r="P61" s="67">
        <f t="shared" si="40"/>
        <v>3611</v>
      </c>
      <c r="Q61" s="65">
        <f t="shared" si="29"/>
        <v>1428</v>
      </c>
      <c r="R61" s="51">
        <f t="shared" si="30"/>
        <v>4457</v>
      </c>
      <c r="S61" s="52">
        <f t="shared" si="22"/>
        <v>8068</v>
      </c>
      <c r="T61"/>
      <c r="V61" s="10"/>
    </row>
    <row r="62" spans="1:22" s="9" customFormat="1" ht="14.45" customHeight="1">
      <c r="A62" s="102" t="s">
        <v>113</v>
      </c>
      <c r="B62" s="13" t="s">
        <v>25</v>
      </c>
      <c r="C62" s="13">
        <v>92101</v>
      </c>
      <c r="D62" s="13">
        <v>96600</v>
      </c>
      <c r="E62" s="19">
        <v>96600</v>
      </c>
      <c r="F62" s="248">
        <f t="shared" si="9"/>
        <v>5796</v>
      </c>
      <c r="G62" s="38">
        <f t="shared" si="31"/>
        <v>1008</v>
      </c>
      <c r="H62" s="38">
        <f t="shared" si="37"/>
        <v>0</v>
      </c>
      <c r="I62" s="39">
        <f t="shared" si="32"/>
        <v>1008</v>
      </c>
      <c r="J62" s="38">
        <f t="shared" si="33"/>
        <v>3527</v>
      </c>
      <c r="K62" s="38">
        <f t="shared" si="34"/>
        <v>0</v>
      </c>
      <c r="L62" s="45">
        <f t="shared" si="35"/>
        <v>3527</v>
      </c>
      <c r="M62" s="170">
        <f t="shared" si="38"/>
        <v>73</v>
      </c>
      <c r="N62" s="59">
        <f t="shared" si="39"/>
        <v>3600</v>
      </c>
      <c r="O62" s="63">
        <f t="shared" si="36"/>
        <v>11</v>
      </c>
      <c r="P62" s="67">
        <f t="shared" si="40"/>
        <v>3611</v>
      </c>
      <c r="Q62" s="65">
        <f t="shared" si="29"/>
        <v>1498</v>
      </c>
      <c r="R62" s="51">
        <f t="shared" si="30"/>
        <v>4675</v>
      </c>
      <c r="S62" s="52">
        <f t="shared" si="22"/>
        <v>8286</v>
      </c>
      <c r="T62"/>
      <c r="V62" s="10"/>
    </row>
    <row r="63" spans="1:22" s="9" customFormat="1" ht="14.45" customHeight="1">
      <c r="A63" s="102" t="s">
        <v>114</v>
      </c>
      <c r="B63" s="13" t="s">
        <v>26</v>
      </c>
      <c r="C63" s="13">
        <v>96601</v>
      </c>
      <c r="D63" s="13">
        <v>101100</v>
      </c>
      <c r="E63" s="19">
        <v>101100</v>
      </c>
      <c r="F63" s="248">
        <f t="shared" si="9"/>
        <v>6066</v>
      </c>
      <c r="G63" s="38">
        <f t="shared" si="31"/>
        <v>1008</v>
      </c>
      <c r="H63" s="38">
        <f t="shared" si="37"/>
        <v>0</v>
      </c>
      <c r="I63" s="39">
        <f t="shared" si="32"/>
        <v>1008</v>
      </c>
      <c r="J63" s="38">
        <f t="shared" si="33"/>
        <v>3527</v>
      </c>
      <c r="K63" s="38">
        <f t="shared" si="34"/>
        <v>0</v>
      </c>
      <c r="L63" s="45">
        <f t="shared" si="35"/>
        <v>3527</v>
      </c>
      <c r="M63" s="170">
        <f t="shared" si="38"/>
        <v>73</v>
      </c>
      <c r="N63" s="59">
        <f t="shared" si="39"/>
        <v>3600</v>
      </c>
      <c r="O63" s="63">
        <f t="shared" si="36"/>
        <v>11</v>
      </c>
      <c r="P63" s="67">
        <f t="shared" si="40"/>
        <v>3611</v>
      </c>
      <c r="Q63" s="65">
        <f t="shared" si="29"/>
        <v>1568</v>
      </c>
      <c r="R63" s="51">
        <f t="shared" si="30"/>
        <v>4892</v>
      </c>
      <c r="S63" s="52">
        <f t="shared" si="22"/>
        <v>8503</v>
      </c>
      <c r="T63"/>
      <c r="V63" s="10"/>
    </row>
    <row r="64" spans="1:22" s="9" customFormat="1" ht="14.45" customHeight="1">
      <c r="A64" s="102" t="s">
        <v>115</v>
      </c>
      <c r="B64" s="13" t="s">
        <v>82</v>
      </c>
      <c r="C64" s="13">
        <v>101101</v>
      </c>
      <c r="D64" s="13">
        <v>105600</v>
      </c>
      <c r="E64" s="19">
        <v>105600</v>
      </c>
      <c r="F64" s="248">
        <f t="shared" si="9"/>
        <v>6336</v>
      </c>
      <c r="G64" s="38">
        <f t="shared" si="31"/>
        <v>1008</v>
      </c>
      <c r="H64" s="38">
        <f t="shared" si="37"/>
        <v>0</v>
      </c>
      <c r="I64" s="39">
        <f t="shared" si="32"/>
        <v>1008</v>
      </c>
      <c r="J64" s="38">
        <f t="shared" si="33"/>
        <v>3527</v>
      </c>
      <c r="K64" s="38">
        <f t="shared" si="34"/>
        <v>0</v>
      </c>
      <c r="L64" s="45">
        <f t="shared" si="35"/>
        <v>3527</v>
      </c>
      <c r="M64" s="170">
        <f t="shared" si="38"/>
        <v>73</v>
      </c>
      <c r="N64" s="59">
        <f t="shared" si="39"/>
        <v>3600</v>
      </c>
      <c r="O64" s="63">
        <f t="shared" si="36"/>
        <v>11</v>
      </c>
      <c r="P64" s="67">
        <f t="shared" si="40"/>
        <v>3611</v>
      </c>
      <c r="Q64" s="65">
        <f t="shared" si="29"/>
        <v>1638</v>
      </c>
      <c r="R64" s="51">
        <f t="shared" si="30"/>
        <v>5110</v>
      </c>
      <c r="S64" s="52">
        <f t="shared" si="22"/>
        <v>8721</v>
      </c>
      <c r="T64"/>
      <c r="V64" s="10"/>
    </row>
    <row r="65" spans="1:22" s="9" customFormat="1" ht="14.45" customHeight="1">
      <c r="A65" s="102" t="s">
        <v>116</v>
      </c>
      <c r="B65" s="13" t="s">
        <v>27</v>
      </c>
      <c r="C65" s="13">
        <v>105601</v>
      </c>
      <c r="D65" s="13">
        <v>110100</v>
      </c>
      <c r="E65" s="19">
        <v>110100</v>
      </c>
      <c r="F65" s="248">
        <f t="shared" si="9"/>
        <v>6606</v>
      </c>
      <c r="G65" s="38">
        <f t="shared" si="31"/>
        <v>1008</v>
      </c>
      <c r="H65" s="38">
        <f t="shared" si="37"/>
        <v>0</v>
      </c>
      <c r="I65" s="39">
        <f t="shared" si="32"/>
        <v>1008</v>
      </c>
      <c r="J65" s="38">
        <f t="shared" si="33"/>
        <v>3527</v>
      </c>
      <c r="K65" s="38">
        <f t="shared" si="34"/>
        <v>0</v>
      </c>
      <c r="L65" s="45">
        <f t="shared" si="35"/>
        <v>3527</v>
      </c>
      <c r="M65" s="170">
        <f t="shared" si="38"/>
        <v>73</v>
      </c>
      <c r="N65" s="59">
        <f t="shared" si="39"/>
        <v>3600</v>
      </c>
      <c r="O65" s="63">
        <f t="shared" si="36"/>
        <v>11</v>
      </c>
      <c r="P65" s="67">
        <f t="shared" si="40"/>
        <v>3611</v>
      </c>
      <c r="Q65" s="65">
        <f t="shared" si="29"/>
        <v>1708</v>
      </c>
      <c r="R65" s="51">
        <f t="shared" si="30"/>
        <v>5328</v>
      </c>
      <c r="S65" s="52">
        <f t="shared" si="22"/>
        <v>8939</v>
      </c>
      <c r="T65"/>
      <c r="V65" s="10"/>
    </row>
    <row r="66" spans="1:22" s="9" customFormat="1" ht="14.45" customHeight="1">
      <c r="A66" s="102" t="s">
        <v>117</v>
      </c>
      <c r="B66" s="13" t="s">
        <v>28</v>
      </c>
      <c r="C66" s="13">
        <v>110101</v>
      </c>
      <c r="D66" s="13">
        <v>115500</v>
      </c>
      <c r="E66" s="19">
        <v>115500</v>
      </c>
      <c r="F66" s="248">
        <f t="shared" si="9"/>
        <v>6930</v>
      </c>
      <c r="G66" s="38">
        <f t="shared" si="31"/>
        <v>1008</v>
      </c>
      <c r="H66" s="38">
        <f t="shared" si="37"/>
        <v>0</v>
      </c>
      <c r="I66" s="39">
        <f t="shared" si="32"/>
        <v>1008</v>
      </c>
      <c r="J66" s="38">
        <f t="shared" si="33"/>
        <v>3527</v>
      </c>
      <c r="K66" s="38">
        <f t="shared" si="34"/>
        <v>0</v>
      </c>
      <c r="L66" s="45">
        <f t="shared" si="35"/>
        <v>3527</v>
      </c>
      <c r="M66" s="170">
        <f t="shared" si="38"/>
        <v>73</v>
      </c>
      <c r="N66" s="59">
        <f t="shared" si="39"/>
        <v>3600</v>
      </c>
      <c r="O66" s="63">
        <f t="shared" si="36"/>
        <v>11</v>
      </c>
      <c r="P66" s="67">
        <f t="shared" si="40"/>
        <v>3611</v>
      </c>
      <c r="Q66" s="65">
        <f t="shared" si="29"/>
        <v>1791</v>
      </c>
      <c r="R66" s="51">
        <f t="shared" si="30"/>
        <v>5589</v>
      </c>
      <c r="S66" s="52">
        <f t="shared" si="22"/>
        <v>9200</v>
      </c>
      <c r="T66"/>
      <c r="V66" s="10"/>
    </row>
    <row r="67" spans="1:22" s="9" customFormat="1" ht="14.45" customHeight="1">
      <c r="A67" s="102" t="s">
        <v>118</v>
      </c>
      <c r="B67" s="13" t="s">
        <v>29</v>
      </c>
      <c r="C67" s="13">
        <v>115501</v>
      </c>
      <c r="D67" s="13">
        <v>120900</v>
      </c>
      <c r="E67" s="19">
        <v>120900</v>
      </c>
      <c r="F67" s="248">
        <f t="shared" si="9"/>
        <v>7254</v>
      </c>
      <c r="G67" s="38">
        <f t="shared" si="31"/>
        <v>1008</v>
      </c>
      <c r="H67" s="38">
        <f t="shared" si="37"/>
        <v>0</v>
      </c>
      <c r="I67" s="39">
        <f t="shared" si="32"/>
        <v>1008</v>
      </c>
      <c r="J67" s="38">
        <f t="shared" si="33"/>
        <v>3527</v>
      </c>
      <c r="K67" s="38">
        <f t="shared" si="34"/>
        <v>0</v>
      </c>
      <c r="L67" s="45">
        <f t="shared" si="35"/>
        <v>3527</v>
      </c>
      <c r="M67" s="170">
        <f t="shared" si="38"/>
        <v>73</v>
      </c>
      <c r="N67" s="59">
        <f t="shared" si="39"/>
        <v>3600</v>
      </c>
      <c r="O67" s="63">
        <f t="shared" si="36"/>
        <v>11</v>
      </c>
      <c r="P67" s="67">
        <f t="shared" si="40"/>
        <v>3611</v>
      </c>
      <c r="Q67" s="65">
        <f t="shared" si="29"/>
        <v>1875</v>
      </c>
      <c r="R67" s="51">
        <f t="shared" si="30"/>
        <v>5850</v>
      </c>
      <c r="S67" s="52">
        <f t="shared" si="22"/>
        <v>9461</v>
      </c>
      <c r="T67"/>
      <c r="V67" s="10"/>
    </row>
    <row r="68" spans="1:22" s="9" customFormat="1" ht="14.45" customHeight="1">
      <c r="A68" s="102" t="s">
        <v>119</v>
      </c>
      <c r="B68" s="13" t="s">
        <v>30</v>
      </c>
      <c r="C68" s="13">
        <v>120901</v>
      </c>
      <c r="D68" s="13">
        <v>126300</v>
      </c>
      <c r="E68" s="19">
        <v>126300</v>
      </c>
      <c r="F68" s="248">
        <f t="shared" si="9"/>
        <v>7578</v>
      </c>
      <c r="G68" s="38">
        <f t="shared" si="31"/>
        <v>1008</v>
      </c>
      <c r="H68" s="38">
        <f t="shared" si="37"/>
        <v>0</v>
      </c>
      <c r="I68" s="39">
        <f t="shared" si="32"/>
        <v>1008</v>
      </c>
      <c r="J68" s="38">
        <f t="shared" si="33"/>
        <v>3527</v>
      </c>
      <c r="K68" s="38">
        <f t="shared" si="34"/>
        <v>0</v>
      </c>
      <c r="L68" s="45">
        <f t="shared" si="35"/>
        <v>3527</v>
      </c>
      <c r="M68" s="170">
        <f t="shared" si="38"/>
        <v>73</v>
      </c>
      <c r="N68" s="59">
        <f t="shared" si="39"/>
        <v>3600</v>
      </c>
      <c r="O68" s="63">
        <f t="shared" si="36"/>
        <v>11</v>
      </c>
      <c r="P68" s="67">
        <f t="shared" si="40"/>
        <v>3611</v>
      </c>
      <c r="Q68" s="65">
        <f t="shared" si="29"/>
        <v>1959</v>
      </c>
      <c r="R68" s="51">
        <f t="shared" si="30"/>
        <v>6112</v>
      </c>
      <c r="S68" s="52">
        <f t="shared" si="22"/>
        <v>9723</v>
      </c>
      <c r="T68"/>
      <c r="V68" s="10"/>
    </row>
    <row r="69" spans="1:22" s="9" customFormat="1" ht="14.45" customHeight="1">
      <c r="A69" s="102" t="s">
        <v>120</v>
      </c>
      <c r="B69" s="13" t="s">
        <v>42</v>
      </c>
      <c r="C69" s="13">
        <v>126301</v>
      </c>
      <c r="D69" s="13">
        <v>131700</v>
      </c>
      <c r="E69" s="19">
        <v>131700</v>
      </c>
      <c r="F69" s="248">
        <f t="shared" si="9"/>
        <v>7902</v>
      </c>
      <c r="G69" s="38">
        <f t="shared" si="31"/>
        <v>1008</v>
      </c>
      <c r="H69" s="38">
        <f t="shared" si="37"/>
        <v>0</v>
      </c>
      <c r="I69" s="39">
        <f t="shared" si="32"/>
        <v>1008</v>
      </c>
      <c r="J69" s="38">
        <f t="shared" si="33"/>
        <v>3527</v>
      </c>
      <c r="K69" s="38">
        <f t="shared" si="34"/>
        <v>0</v>
      </c>
      <c r="L69" s="45">
        <f t="shared" si="35"/>
        <v>3527</v>
      </c>
      <c r="M69" s="170">
        <f t="shared" si="38"/>
        <v>73</v>
      </c>
      <c r="N69" s="59">
        <f t="shared" si="39"/>
        <v>3600</v>
      </c>
      <c r="O69" s="63">
        <f t="shared" si="36"/>
        <v>11</v>
      </c>
      <c r="P69" s="67">
        <f t="shared" si="40"/>
        <v>3611</v>
      </c>
      <c r="Q69" s="65">
        <f t="shared" si="29"/>
        <v>2043</v>
      </c>
      <c r="R69" s="51">
        <f t="shared" si="30"/>
        <v>6373</v>
      </c>
      <c r="S69" s="52">
        <f t="shared" si="22"/>
        <v>9984</v>
      </c>
      <c r="T69"/>
      <c r="V69" s="10"/>
    </row>
    <row r="70" spans="1:22" s="9" customFormat="1" ht="14.45" customHeight="1">
      <c r="A70" s="102" t="s">
        <v>121</v>
      </c>
      <c r="B70" s="13" t="s">
        <v>34</v>
      </c>
      <c r="C70" s="13">
        <v>131701</v>
      </c>
      <c r="D70" s="13">
        <v>137100</v>
      </c>
      <c r="E70" s="19">
        <v>137100</v>
      </c>
      <c r="F70" s="248">
        <f t="shared" si="9"/>
        <v>8226</v>
      </c>
      <c r="G70" s="38">
        <f t="shared" si="31"/>
        <v>1008</v>
      </c>
      <c r="H70" s="38">
        <f t="shared" si="37"/>
        <v>0</v>
      </c>
      <c r="I70" s="39">
        <f t="shared" si="32"/>
        <v>1008</v>
      </c>
      <c r="J70" s="38">
        <f t="shared" si="33"/>
        <v>3527</v>
      </c>
      <c r="K70" s="38">
        <f t="shared" si="34"/>
        <v>0</v>
      </c>
      <c r="L70" s="45">
        <f t="shared" si="35"/>
        <v>3527</v>
      </c>
      <c r="M70" s="170">
        <f t="shared" si="38"/>
        <v>73</v>
      </c>
      <c r="N70" s="59">
        <f t="shared" si="39"/>
        <v>3600</v>
      </c>
      <c r="O70" s="63">
        <f t="shared" si="36"/>
        <v>11</v>
      </c>
      <c r="P70" s="67">
        <f t="shared" si="40"/>
        <v>3611</v>
      </c>
      <c r="Q70" s="65">
        <f t="shared" si="29"/>
        <v>2126</v>
      </c>
      <c r="R70" s="51">
        <f t="shared" si="30"/>
        <v>6634</v>
      </c>
      <c r="S70" s="52">
        <f t="shared" si="22"/>
        <v>10245</v>
      </c>
      <c r="T70"/>
      <c r="V70" s="10"/>
    </row>
    <row r="71" spans="1:22" s="9" customFormat="1" ht="14.45" customHeight="1">
      <c r="A71" s="102" t="s">
        <v>122</v>
      </c>
      <c r="B71" s="13" t="s">
        <v>35</v>
      </c>
      <c r="C71" s="13">
        <v>137101</v>
      </c>
      <c r="D71" s="13">
        <v>142500</v>
      </c>
      <c r="E71" s="19">
        <v>142500</v>
      </c>
      <c r="F71" s="248">
        <f t="shared" si="9"/>
        <v>8550</v>
      </c>
      <c r="G71" s="38">
        <f t="shared" si="31"/>
        <v>1008</v>
      </c>
      <c r="H71" s="38">
        <f t="shared" si="37"/>
        <v>0</v>
      </c>
      <c r="I71" s="39">
        <f t="shared" si="32"/>
        <v>1008</v>
      </c>
      <c r="J71" s="38">
        <f t="shared" si="33"/>
        <v>3527</v>
      </c>
      <c r="K71" s="38">
        <f t="shared" si="34"/>
        <v>0</v>
      </c>
      <c r="L71" s="45">
        <f t="shared" si="35"/>
        <v>3527</v>
      </c>
      <c r="M71" s="170">
        <f t="shared" si="38"/>
        <v>73</v>
      </c>
      <c r="N71" s="59">
        <f t="shared" si="39"/>
        <v>3600</v>
      </c>
      <c r="O71" s="63">
        <f t="shared" si="36"/>
        <v>11</v>
      </c>
      <c r="P71" s="67">
        <f t="shared" si="40"/>
        <v>3611</v>
      </c>
      <c r="Q71" s="65">
        <f t="shared" si="29"/>
        <v>2210</v>
      </c>
      <c r="R71" s="51">
        <f t="shared" si="30"/>
        <v>6896</v>
      </c>
      <c r="S71" s="52">
        <f t="shared" si="22"/>
        <v>10507</v>
      </c>
      <c r="T71"/>
      <c r="V71" s="10"/>
    </row>
    <row r="72" spans="1:22" s="9" customFormat="1" ht="14.45" customHeight="1">
      <c r="A72" s="102" t="s">
        <v>123</v>
      </c>
      <c r="B72" s="13" t="s">
        <v>36</v>
      </c>
      <c r="C72" s="13">
        <v>142501</v>
      </c>
      <c r="D72" s="13">
        <v>147900</v>
      </c>
      <c r="E72" s="19">
        <v>147900</v>
      </c>
      <c r="F72" s="248">
        <f t="shared" si="9"/>
        <v>8874</v>
      </c>
      <c r="G72" s="38">
        <f t="shared" si="31"/>
        <v>1008</v>
      </c>
      <c r="H72" s="38">
        <f t="shared" si="37"/>
        <v>0</v>
      </c>
      <c r="I72" s="39">
        <f t="shared" si="32"/>
        <v>1008</v>
      </c>
      <c r="J72" s="38">
        <f t="shared" si="33"/>
        <v>3527</v>
      </c>
      <c r="K72" s="38">
        <f t="shared" si="34"/>
        <v>0</v>
      </c>
      <c r="L72" s="45">
        <f t="shared" si="35"/>
        <v>3527</v>
      </c>
      <c r="M72" s="170">
        <f t="shared" si="38"/>
        <v>73</v>
      </c>
      <c r="N72" s="59">
        <f t="shared" si="39"/>
        <v>3600</v>
      </c>
      <c r="O72" s="63">
        <f t="shared" si="36"/>
        <v>11</v>
      </c>
      <c r="P72" s="67">
        <f t="shared" si="40"/>
        <v>3611</v>
      </c>
      <c r="Q72" s="65">
        <f t="shared" si="29"/>
        <v>2294</v>
      </c>
      <c r="R72" s="51">
        <f t="shared" si="30"/>
        <v>7157</v>
      </c>
      <c r="S72" s="52">
        <f t="shared" si="22"/>
        <v>10768</v>
      </c>
      <c r="T72"/>
      <c r="V72" s="10"/>
    </row>
    <row r="73" spans="1:22" s="9" customFormat="1" ht="14.45" customHeight="1">
      <c r="A73" s="102" t="s">
        <v>124</v>
      </c>
      <c r="B73" s="13" t="s">
        <v>37</v>
      </c>
      <c r="C73" s="13">
        <v>147901</v>
      </c>
      <c r="D73" s="13">
        <v>150000</v>
      </c>
      <c r="E73" s="19">
        <v>150000</v>
      </c>
      <c r="F73" s="248">
        <f t="shared" si="9"/>
        <v>9000</v>
      </c>
      <c r="G73" s="38">
        <f t="shared" si="31"/>
        <v>1008</v>
      </c>
      <c r="H73" s="38">
        <f t="shared" si="37"/>
        <v>0</v>
      </c>
      <c r="I73" s="39">
        <f t="shared" si="32"/>
        <v>1008</v>
      </c>
      <c r="J73" s="38">
        <f t="shared" si="33"/>
        <v>3527</v>
      </c>
      <c r="K73" s="38">
        <f t="shared" si="34"/>
        <v>0</v>
      </c>
      <c r="L73" s="45">
        <f t="shared" si="35"/>
        <v>3527</v>
      </c>
      <c r="M73" s="170">
        <f t="shared" si="38"/>
        <v>73</v>
      </c>
      <c r="N73" s="59">
        <f t="shared" si="39"/>
        <v>3600</v>
      </c>
      <c r="O73" s="63">
        <f t="shared" si="36"/>
        <v>11</v>
      </c>
      <c r="P73" s="67">
        <f t="shared" si="40"/>
        <v>3611</v>
      </c>
      <c r="Q73" s="65">
        <f t="shared" si="29"/>
        <v>2327</v>
      </c>
      <c r="R73" s="51">
        <f t="shared" si="30"/>
        <v>7259</v>
      </c>
      <c r="S73" s="52">
        <f t="shared" si="22"/>
        <v>10870</v>
      </c>
      <c r="T73"/>
      <c r="V73" s="10"/>
    </row>
    <row r="74" spans="1:22" s="9" customFormat="1" ht="14.45" customHeight="1">
      <c r="A74" s="102" t="s">
        <v>125</v>
      </c>
      <c r="B74" s="13" t="s">
        <v>38</v>
      </c>
      <c r="C74" s="13">
        <v>150001</v>
      </c>
      <c r="D74" s="13">
        <v>156400</v>
      </c>
      <c r="E74" s="19">
        <v>156400</v>
      </c>
      <c r="F74" s="248">
        <f t="shared" ref="F74:F83" si="41">$F$73</f>
        <v>9000</v>
      </c>
      <c r="G74" s="38">
        <f t="shared" si="31"/>
        <v>1008</v>
      </c>
      <c r="H74" s="38">
        <f t="shared" si="37"/>
        <v>0</v>
      </c>
      <c r="I74" s="39">
        <f t="shared" si="32"/>
        <v>1008</v>
      </c>
      <c r="J74" s="38">
        <f t="shared" si="33"/>
        <v>3527</v>
      </c>
      <c r="K74" s="38">
        <f t="shared" si="34"/>
        <v>0</v>
      </c>
      <c r="L74" s="45">
        <f t="shared" si="35"/>
        <v>3527</v>
      </c>
      <c r="M74" s="170">
        <f t="shared" si="38"/>
        <v>73</v>
      </c>
      <c r="N74" s="59">
        <f t="shared" si="39"/>
        <v>3600</v>
      </c>
      <c r="O74" s="63">
        <f t="shared" si="36"/>
        <v>11</v>
      </c>
      <c r="P74" s="67">
        <f t="shared" si="40"/>
        <v>3611</v>
      </c>
      <c r="Q74" s="65">
        <f t="shared" si="29"/>
        <v>2426</v>
      </c>
      <c r="R74" s="51">
        <f t="shared" si="30"/>
        <v>7568</v>
      </c>
      <c r="S74" s="52">
        <f t="shared" si="22"/>
        <v>11179</v>
      </c>
      <c r="T74"/>
      <c r="V74" s="10"/>
    </row>
    <row r="75" spans="1:22" s="9" customFormat="1" ht="14.45" customHeight="1">
      <c r="A75" s="102" t="s">
        <v>126</v>
      </c>
      <c r="B75" s="13" t="s">
        <v>39</v>
      </c>
      <c r="C75" s="13">
        <v>156401</v>
      </c>
      <c r="D75" s="13">
        <v>162800</v>
      </c>
      <c r="E75" s="19">
        <v>162800</v>
      </c>
      <c r="F75" s="248">
        <f t="shared" si="41"/>
        <v>9000</v>
      </c>
      <c r="G75" s="38">
        <f t="shared" si="31"/>
        <v>1008</v>
      </c>
      <c r="H75" s="38">
        <f t="shared" si="37"/>
        <v>0</v>
      </c>
      <c r="I75" s="39">
        <f t="shared" si="32"/>
        <v>1008</v>
      </c>
      <c r="J75" s="38">
        <f t="shared" si="33"/>
        <v>3527</v>
      </c>
      <c r="K75" s="38">
        <f t="shared" si="34"/>
        <v>0</v>
      </c>
      <c r="L75" s="45">
        <f t="shared" si="35"/>
        <v>3527</v>
      </c>
      <c r="M75" s="170">
        <f t="shared" si="38"/>
        <v>73</v>
      </c>
      <c r="N75" s="59">
        <f t="shared" si="39"/>
        <v>3600</v>
      </c>
      <c r="O75" s="63">
        <f t="shared" si="36"/>
        <v>11</v>
      </c>
      <c r="P75" s="67">
        <f t="shared" si="40"/>
        <v>3611</v>
      </c>
      <c r="Q75" s="65">
        <f t="shared" si="29"/>
        <v>2525</v>
      </c>
      <c r="R75" s="51">
        <f t="shared" si="30"/>
        <v>7878</v>
      </c>
      <c r="S75" s="52">
        <f t="shared" si="22"/>
        <v>11489</v>
      </c>
      <c r="T75"/>
      <c r="V75" s="10"/>
    </row>
    <row r="76" spans="1:22" s="9" customFormat="1" ht="14.45" customHeight="1">
      <c r="A76" s="102" t="s">
        <v>127</v>
      </c>
      <c r="B76" s="13" t="s">
        <v>40</v>
      </c>
      <c r="C76" s="13">
        <v>162801</v>
      </c>
      <c r="D76" s="13">
        <v>169200</v>
      </c>
      <c r="E76" s="19">
        <v>169200</v>
      </c>
      <c r="F76" s="248">
        <f t="shared" si="41"/>
        <v>9000</v>
      </c>
      <c r="G76" s="38">
        <f t="shared" si="31"/>
        <v>1008</v>
      </c>
      <c r="H76" s="38">
        <f t="shared" si="37"/>
        <v>0</v>
      </c>
      <c r="I76" s="39">
        <f t="shared" si="32"/>
        <v>1008</v>
      </c>
      <c r="J76" s="38">
        <f t="shared" si="33"/>
        <v>3527</v>
      </c>
      <c r="K76" s="38">
        <f t="shared" si="34"/>
        <v>0</v>
      </c>
      <c r="L76" s="45">
        <f t="shared" si="35"/>
        <v>3527</v>
      </c>
      <c r="M76" s="170">
        <f t="shared" si="38"/>
        <v>73</v>
      </c>
      <c r="N76" s="59">
        <f t="shared" si="39"/>
        <v>3600</v>
      </c>
      <c r="O76" s="63">
        <f t="shared" si="36"/>
        <v>11</v>
      </c>
      <c r="P76" s="67">
        <f t="shared" si="40"/>
        <v>3611</v>
      </c>
      <c r="Q76" s="65">
        <f t="shared" si="29"/>
        <v>2624</v>
      </c>
      <c r="R76" s="51">
        <f t="shared" si="30"/>
        <v>8188</v>
      </c>
      <c r="S76" s="52">
        <f t="shared" si="22"/>
        <v>11799</v>
      </c>
      <c r="T76"/>
      <c r="V76" s="10"/>
    </row>
    <row r="77" spans="1:22" s="9" customFormat="1" ht="14.45" customHeight="1">
      <c r="A77" s="102" t="s">
        <v>128</v>
      </c>
      <c r="B77" s="13" t="s">
        <v>41</v>
      </c>
      <c r="C77" s="13">
        <v>169201</v>
      </c>
      <c r="D77" s="13">
        <v>175600</v>
      </c>
      <c r="E77" s="19">
        <v>175600</v>
      </c>
      <c r="F77" s="248">
        <f t="shared" si="41"/>
        <v>9000</v>
      </c>
      <c r="G77" s="38">
        <f t="shared" si="31"/>
        <v>1008</v>
      </c>
      <c r="H77" s="38">
        <f t="shared" si="37"/>
        <v>0</v>
      </c>
      <c r="I77" s="39">
        <f t="shared" si="32"/>
        <v>1008</v>
      </c>
      <c r="J77" s="38">
        <f t="shared" si="33"/>
        <v>3527</v>
      </c>
      <c r="K77" s="38">
        <f t="shared" si="34"/>
        <v>0</v>
      </c>
      <c r="L77" s="45">
        <f t="shared" si="35"/>
        <v>3527</v>
      </c>
      <c r="M77" s="170">
        <f t="shared" si="38"/>
        <v>73</v>
      </c>
      <c r="N77" s="59">
        <f t="shared" si="39"/>
        <v>3600</v>
      </c>
      <c r="O77" s="63">
        <f t="shared" si="36"/>
        <v>11</v>
      </c>
      <c r="P77" s="67">
        <f t="shared" si="40"/>
        <v>3611</v>
      </c>
      <c r="Q77" s="65">
        <f t="shared" si="29"/>
        <v>2724</v>
      </c>
      <c r="R77" s="51">
        <f t="shared" si="30"/>
        <v>8497</v>
      </c>
      <c r="S77" s="52">
        <f t="shared" si="22"/>
        <v>12108</v>
      </c>
      <c r="T77"/>
      <c r="V77" s="10"/>
    </row>
    <row r="78" spans="1:22" s="9" customFormat="1" ht="14.45" customHeight="1">
      <c r="A78" s="102" t="s">
        <v>129</v>
      </c>
      <c r="B78" s="13" t="s">
        <v>138</v>
      </c>
      <c r="C78" s="13">
        <v>175601</v>
      </c>
      <c r="D78" s="13">
        <v>182000</v>
      </c>
      <c r="E78" s="19">
        <v>182000</v>
      </c>
      <c r="F78" s="248">
        <f t="shared" si="41"/>
        <v>9000</v>
      </c>
      <c r="G78" s="179">
        <f t="shared" si="31"/>
        <v>1008</v>
      </c>
      <c r="H78" s="38">
        <f t="shared" si="37"/>
        <v>0</v>
      </c>
      <c r="I78" s="180">
        <f t="shared" si="32"/>
        <v>1008</v>
      </c>
      <c r="J78" s="179">
        <f t="shared" si="33"/>
        <v>3527</v>
      </c>
      <c r="K78" s="38">
        <f t="shared" si="34"/>
        <v>0</v>
      </c>
      <c r="L78" s="43">
        <f t="shared" si="35"/>
        <v>3527</v>
      </c>
      <c r="M78" s="170">
        <f t="shared" si="38"/>
        <v>73</v>
      </c>
      <c r="N78" s="58">
        <f t="shared" si="39"/>
        <v>3600</v>
      </c>
      <c r="O78" s="151">
        <f t="shared" si="36"/>
        <v>11</v>
      </c>
      <c r="P78" s="67">
        <f t="shared" si="40"/>
        <v>3611</v>
      </c>
      <c r="Q78" s="181">
        <f t="shared" si="29"/>
        <v>2823</v>
      </c>
      <c r="R78" s="182">
        <f t="shared" si="30"/>
        <v>8807</v>
      </c>
      <c r="S78" s="52">
        <f t="shared" si="22"/>
        <v>12418</v>
      </c>
      <c r="T78"/>
      <c r="V78" s="10"/>
    </row>
    <row r="79" spans="1:22" s="9" customFormat="1" ht="14.45" customHeight="1">
      <c r="A79" s="102" t="s">
        <v>136</v>
      </c>
      <c r="B79" s="13" t="s">
        <v>139</v>
      </c>
      <c r="C79" s="13">
        <v>182001</v>
      </c>
      <c r="D79" s="13">
        <v>189500</v>
      </c>
      <c r="E79" s="19">
        <v>189500</v>
      </c>
      <c r="F79" s="248">
        <f t="shared" si="41"/>
        <v>9000</v>
      </c>
      <c r="G79" s="179">
        <f t="shared" si="31"/>
        <v>1008</v>
      </c>
      <c r="H79" s="38">
        <f t="shared" si="37"/>
        <v>0</v>
      </c>
      <c r="I79" s="180">
        <f t="shared" si="32"/>
        <v>1008</v>
      </c>
      <c r="J79" s="179">
        <f t="shared" si="33"/>
        <v>3527</v>
      </c>
      <c r="K79" s="38">
        <f t="shared" si="34"/>
        <v>0</v>
      </c>
      <c r="L79" s="43">
        <f t="shared" si="35"/>
        <v>3527</v>
      </c>
      <c r="M79" s="170">
        <f t="shared" si="38"/>
        <v>73</v>
      </c>
      <c r="N79" s="58">
        <f t="shared" si="39"/>
        <v>3600</v>
      </c>
      <c r="O79" s="151">
        <f t="shared" si="36"/>
        <v>11</v>
      </c>
      <c r="P79" s="67">
        <f t="shared" si="40"/>
        <v>3611</v>
      </c>
      <c r="Q79" s="181">
        <f t="shared" si="29"/>
        <v>2939</v>
      </c>
      <c r="R79" s="182">
        <f t="shared" si="30"/>
        <v>9170</v>
      </c>
      <c r="S79"/>
    </row>
    <row r="80" spans="1:22" s="9" customFormat="1" ht="14.45" customHeight="1">
      <c r="A80" s="102" t="s">
        <v>137</v>
      </c>
      <c r="B80" s="13" t="s">
        <v>140</v>
      </c>
      <c r="C80" s="13">
        <v>189501</v>
      </c>
      <c r="D80" s="13">
        <v>197000</v>
      </c>
      <c r="E80" s="19">
        <v>197000</v>
      </c>
      <c r="F80" s="248">
        <f t="shared" si="41"/>
        <v>9000</v>
      </c>
      <c r="G80" s="179">
        <f t="shared" si="31"/>
        <v>1008</v>
      </c>
      <c r="H80" s="38">
        <f t="shared" si="37"/>
        <v>0</v>
      </c>
      <c r="I80" s="180">
        <f t="shared" si="32"/>
        <v>1008</v>
      </c>
      <c r="J80" s="179">
        <f t="shared" si="33"/>
        <v>3527</v>
      </c>
      <c r="K80" s="38">
        <f t="shared" si="34"/>
        <v>0</v>
      </c>
      <c r="L80" s="43">
        <f t="shared" si="35"/>
        <v>3527</v>
      </c>
      <c r="M80" s="170">
        <f t="shared" si="38"/>
        <v>73</v>
      </c>
      <c r="N80" s="58">
        <f t="shared" si="39"/>
        <v>3600</v>
      </c>
      <c r="O80" s="151">
        <f t="shared" si="36"/>
        <v>11</v>
      </c>
      <c r="P80" s="67">
        <f t="shared" si="40"/>
        <v>3611</v>
      </c>
      <c r="Q80" s="181">
        <f t="shared" si="29"/>
        <v>3055</v>
      </c>
      <c r="R80" s="182">
        <f t="shared" si="30"/>
        <v>9533</v>
      </c>
      <c r="S80"/>
    </row>
    <row r="81" spans="1:19" s="9" customFormat="1" ht="14.45" customHeight="1">
      <c r="A81" s="102" t="s">
        <v>156</v>
      </c>
      <c r="B81" s="13" t="s">
        <v>141</v>
      </c>
      <c r="C81" s="13">
        <v>197001</v>
      </c>
      <c r="D81" s="13">
        <v>204500</v>
      </c>
      <c r="E81" s="19">
        <v>204500</v>
      </c>
      <c r="F81" s="248">
        <f t="shared" si="41"/>
        <v>9000</v>
      </c>
      <c r="G81" s="179">
        <f t="shared" si="31"/>
        <v>1008</v>
      </c>
      <c r="H81" s="38">
        <f t="shared" si="37"/>
        <v>0</v>
      </c>
      <c r="I81" s="180">
        <f t="shared" si="32"/>
        <v>1008</v>
      </c>
      <c r="J81" s="179">
        <f t="shared" si="33"/>
        <v>3527</v>
      </c>
      <c r="K81" s="38">
        <f t="shared" si="34"/>
        <v>0</v>
      </c>
      <c r="L81" s="43">
        <f t="shared" si="35"/>
        <v>3527</v>
      </c>
      <c r="M81" s="170">
        <f t="shared" si="38"/>
        <v>73</v>
      </c>
      <c r="N81" s="58">
        <f t="shared" si="39"/>
        <v>3600</v>
      </c>
      <c r="O81" s="151">
        <f t="shared" si="36"/>
        <v>11</v>
      </c>
      <c r="P81" s="67">
        <f t="shared" si="40"/>
        <v>3611</v>
      </c>
      <c r="Q81" s="181">
        <f t="shared" si="29"/>
        <v>3172</v>
      </c>
      <c r="R81" s="182">
        <f t="shared" si="30"/>
        <v>9896</v>
      </c>
      <c r="S81"/>
    </row>
    <row r="82" spans="1:19" s="9" customFormat="1" ht="15.6" customHeight="1">
      <c r="A82" s="102" t="s">
        <v>157</v>
      </c>
      <c r="B82" s="13" t="s">
        <v>142</v>
      </c>
      <c r="C82" s="13">
        <v>204501</v>
      </c>
      <c r="D82" s="13">
        <v>212000</v>
      </c>
      <c r="E82" s="19">
        <v>212000</v>
      </c>
      <c r="F82" s="248">
        <f t="shared" si="41"/>
        <v>9000</v>
      </c>
      <c r="G82" s="179">
        <f t="shared" si="31"/>
        <v>1008</v>
      </c>
      <c r="H82" s="38">
        <f t="shared" si="37"/>
        <v>0</v>
      </c>
      <c r="I82" s="180">
        <f t="shared" si="32"/>
        <v>1008</v>
      </c>
      <c r="J82" s="179">
        <f t="shared" si="33"/>
        <v>3527</v>
      </c>
      <c r="K82" s="38">
        <f t="shared" si="34"/>
        <v>0</v>
      </c>
      <c r="L82" s="43">
        <f t="shared" si="35"/>
        <v>3527</v>
      </c>
      <c r="M82" s="170">
        <f t="shared" si="38"/>
        <v>73</v>
      </c>
      <c r="N82" s="58">
        <f t="shared" si="39"/>
        <v>3600</v>
      </c>
      <c r="O82" s="151">
        <f t="shared" si="36"/>
        <v>11</v>
      </c>
      <c r="P82" s="67">
        <f t="shared" si="40"/>
        <v>3611</v>
      </c>
      <c r="Q82" s="181">
        <f t="shared" si="29"/>
        <v>3288</v>
      </c>
      <c r="R82" s="182">
        <f t="shared" si="30"/>
        <v>10259</v>
      </c>
      <c r="S82"/>
    </row>
    <row r="83" spans="1:19" ht="15.6" customHeight="1" thickBot="1">
      <c r="A83" s="102" t="s">
        <v>158</v>
      </c>
      <c r="B83" s="13" t="s">
        <v>143</v>
      </c>
      <c r="C83" s="13">
        <v>212001</v>
      </c>
      <c r="D83" s="13">
        <v>219500</v>
      </c>
      <c r="E83" s="19">
        <v>219500</v>
      </c>
      <c r="F83" s="248">
        <f t="shared" si="41"/>
        <v>9000</v>
      </c>
      <c r="G83" s="179">
        <f t="shared" si="31"/>
        <v>1008</v>
      </c>
      <c r="H83" s="38">
        <f t="shared" si="37"/>
        <v>0</v>
      </c>
      <c r="I83" s="180">
        <f t="shared" si="32"/>
        <v>1008</v>
      </c>
      <c r="J83" s="179">
        <f t="shared" si="33"/>
        <v>3527</v>
      </c>
      <c r="K83" s="38">
        <f t="shared" si="34"/>
        <v>0</v>
      </c>
      <c r="L83" s="43">
        <f t="shared" si="35"/>
        <v>3527</v>
      </c>
      <c r="M83" s="170">
        <f t="shared" si="38"/>
        <v>73</v>
      </c>
      <c r="N83" s="58">
        <f t="shared" si="39"/>
        <v>3600</v>
      </c>
      <c r="O83" s="151">
        <f t="shared" si="36"/>
        <v>11</v>
      </c>
      <c r="P83" s="68">
        <f>P56</f>
        <v>3611</v>
      </c>
      <c r="Q83" s="181">
        <f t="shared" si="29"/>
        <v>3404</v>
      </c>
      <c r="R83" s="50">
        <f t="shared" si="30"/>
        <v>10622</v>
      </c>
    </row>
    <row r="84" spans="1:19" ht="17.25" thickTop="1">
      <c r="A84" s="2" t="s">
        <v>75</v>
      </c>
      <c r="B84" s="14"/>
      <c r="C84" s="14"/>
      <c r="D84" s="14"/>
      <c r="E84" s="10"/>
      <c r="F84" s="10"/>
      <c r="G84" s="10"/>
      <c r="H84" s="10"/>
      <c r="I84" s="10"/>
      <c r="J84" s="10"/>
      <c r="K84" s="10"/>
      <c r="L84" s="32"/>
      <c r="M84" s="10"/>
      <c r="N84" s="10"/>
      <c r="O84" s="10"/>
      <c r="P84" s="10"/>
      <c r="Q84" s="10"/>
      <c r="R84" s="9"/>
    </row>
    <row r="85" spans="1:19">
      <c r="A85" s="2" t="s">
        <v>106</v>
      </c>
      <c r="B85" s="14"/>
      <c r="C85" s="14"/>
      <c r="D85" s="14"/>
      <c r="E85" s="10"/>
      <c r="F85" s="10"/>
      <c r="G85" s="10"/>
      <c r="H85" s="10"/>
      <c r="I85" s="10"/>
      <c r="J85" s="10"/>
      <c r="K85" s="10"/>
      <c r="L85" s="32"/>
      <c r="M85" s="10"/>
      <c r="N85" s="10"/>
      <c r="O85" s="10"/>
      <c r="P85" s="9"/>
      <c r="Q85" s="10"/>
      <c r="R85" s="9"/>
    </row>
    <row r="86" spans="1:19">
      <c r="A86" s="1" t="s">
        <v>145</v>
      </c>
      <c r="B86" s="15"/>
      <c r="C86" s="15"/>
      <c r="D86" s="15"/>
      <c r="E86" s="9"/>
      <c r="F86" s="9"/>
      <c r="G86" s="9"/>
      <c r="H86" s="9"/>
      <c r="I86" s="9"/>
      <c r="J86" s="9"/>
      <c r="K86" s="9"/>
      <c r="L86" s="32"/>
      <c r="M86" s="9"/>
      <c r="N86" s="9"/>
      <c r="O86" s="9"/>
      <c r="P86" s="238" t="s">
        <v>186</v>
      </c>
      <c r="Q86" s="99"/>
      <c r="R86" s="9"/>
    </row>
    <row r="87" spans="1:19">
      <c r="A87" s="108" t="s">
        <v>187</v>
      </c>
      <c r="B87" s="15"/>
      <c r="C87" s="15"/>
      <c r="D87" s="15"/>
      <c r="E87" s="9"/>
      <c r="F87" s="9"/>
      <c r="G87" s="9"/>
      <c r="H87" s="9"/>
      <c r="I87" s="9"/>
      <c r="J87" s="9"/>
      <c r="K87" s="9"/>
      <c r="L87" s="32"/>
      <c r="M87" s="9"/>
      <c r="N87" s="9"/>
      <c r="O87" s="9"/>
      <c r="P87" s="253" t="s">
        <v>211</v>
      </c>
      <c r="Q87" s="99"/>
      <c r="R87" s="9"/>
    </row>
  </sheetData>
  <mergeCells count="18">
    <mergeCell ref="A12:A33"/>
    <mergeCell ref="A1:R1"/>
    <mergeCell ref="A3:R3"/>
    <mergeCell ref="A4:R4"/>
    <mergeCell ref="A5:R5"/>
    <mergeCell ref="A6:R6"/>
    <mergeCell ref="A7:R7"/>
    <mergeCell ref="S9:S11"/>
    <mergeCell ref="G10:I10"/>
    <mergeCell ref="J10:P10"/>
    <mergeCell ref="A9:A11"/>
    <mergeCell ref="B9:B11"/>
    <mergeCell ref="E9:E11"/>
    <mergeCell ref="F9:F11"/>
    <mergeCell ref="G9:P9"/>
    <mergeCell ref="Q9:R10"/>
    <mergeCell ref="C9:C11"/>
    <mergeCell ref="D9:D11"/>
  </mergeCells>
  <phoneticPr fontId="2" type="noConversion"/>
  <printOptions horizontalCentered="1"/>
  <pageMargins left="0.15748031496062992" right="0.15748031496062992" top="0.38" bottom="0.19685039370078741" header="0.19" footer="0.19685039370078741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344B-9B6B-4F97-89D1-E51FE7F77640}">
  <sheetPr>
    <tabColor theme="8" tint="0.59999389629810485"/>
  </sheetPr>
  <dimension ref="A1:Q26"/>
  <sheetViews>
    <sheetView zoomScale="90" zoomScaleNormal="90" workbookViewId="0">
      <selection activeCell="K19" sqref="K19"/>
    </sheetView>
  </sheetViews>
  <sheetFormatPr defaultRowHeight="24.95" customHeight="1"/>
  <cols>
    <col min="1" max="1" width="23.75" style="243" customWidth="1"/>
    <col min="2" max="2" width="16.375" style="243" customWidth="1"/>
    <col min="3" max="3" width="4.625" style="243" customWidth="1"/>
    <col min="4" max="11" width="12.625" style="243" customWidth="1"/>
    <col min="12" max="14" width="9.5" style="243" bestFit="1" customWidth="1"/>
    <col min="15" max="15" width="5.25" style="243" customWidth="1"/>
    <col min="16" max="16" width="13.875" style="243" bestFit="1" customWidth="1"/>
    <col min="17" max="260" width="9" style="243"/>
    <col min="261" max="261" width="15.75" style="243" customWidth="1"/>
    <col min="262" max="270" width="9" style="243"/>
    <col min="271" max="271" width="16" style="243" customWidth="1"/>
    <col min="272" max="516" width="9" style="243"/>
    <col min="517" max="517" width="15.75" style="243" customWidth="1"/>
    <col min="518" max="526" width="9" style="243"/>
    <col min="527" max="527" width="16" style="243" customWidth="1"/>
    <col min="528" max="772" width="9" style="243"/>
    <col min="773" max="773" width="15.75" style="243" customWidth="1"/>
    <col min="774" max="782" width="9" style="243"/>
    <col min="783" max="783" width="16" style="243" customWidth="1"/>
    <col min="784" max="1028" width="9" style="243"/>
    <col min="1029" max="1029" width="15.75" style="243" customWidth="1"/>
    <col min="1030" max="1038" width="9" style="243"/>
    <col min="1039" max="1039" width="16" style="243" customWidth="1"/>
    <col min="1040" max="1284" width="9" style="243"/>
    <col min="1285" max="1285" width="15.75" style="243" customWidth="1"/>
    <col min="1286" max="1294" width="9" style="243"/>
    <col min="1295" max="1295" width="16" style="243" customWidth="1"/>
    <col min="1296" max="1540" width="9" style="243"/>
    <col min="1541" max="1541" width="15.75" style="243" customWidth="1"/>
    <col min="1542" max="1550" width="9" style="243"/>
    <col min="1551" max="1551" width="16" style="243" customWidth="1"/>
    <col min="1552" max="1796" width="9" style="243"/>
    <col min="1797" max="1797" width="15.75" style="243" customWidth="1"/>
    <col min="1798" max="1806" width="9" style="243"/>
    <col min="1807" max="1807" width="16" style="243" customWidth="1"/>
    <col min="1808" max="2052" width="9" style="243"/>
    <col min="2053" max="2053" width="15.75" style="243" customWidth="1"/>
    <col min="2054" max="2062" width="9" style="243"/>
    <col min="2063" max="2063" width="16" style="243" customWidth="1"/>
    <col min="2064" max="2308" width="9" style="243"/>
    <col min="2309" max="2309" width="15.75" style="243" customWidth="1"/>
    <col min="2310" max="2318" width="9" style="243"/>
    <col min="2319" max="2319" width="16" style="243" customWidth="1"/>
    <col min="2320" max="2564" width="9" style="243"/>
    <col min="2565" max="2565" width="15.75" style="243" customWidth="1"/>
    <col min="2566" max="2574" width="9" style="243"/>
    <col min="2575" max="2575" width="16" style="243" customWidth="1"/>
    <col min="2576" max="2820" width="9" style="243"/>
    <col min="2821" max="2821" width="15.75" style="243" customWidth="1"/>
    <col min="2822" max="2830" width="9" style="243"/>
    <col min="2831" max="2831" width="16" style="243" customWidth="1"/>
    <col min="2832" max="3076" width="9" style="243"/>
    <col min="3077" max="3077" width="15.75" style="243" customWidth="1"/>
    <col min="3078" max="3086" width="9" style="243"/>
    <col min="3087" max="3087" width="16" style="243" customWidth="1"/>
    <col min="3088" max="3332" width="9" style="243"/>
    <col min="3333" max="3333" width="15.75" style="243" customWidth="1"/>
    <col min="3334" max="3342" width="9" style="243"/>
    <col min="3343" max="3343" width="16" style="243" customWidth="1"/>
    <col min="3344" max="3588" width="9" style="243"/>
    <col min="3589" max="3589" width="15.75" style="243" customWidth="1"/>
    <col min="3590" max="3598" width="9" style="243"/>
    <col min="3599" max="3599" width="16" style="243" customWidth="1"/>
    <col min="3600" max="3844" width="9" style="243"/>
    <col min="3845" max="3845" width="15.75" style="243" customWidth="1"/>
    <col min="3846" max="3854" width="9" style="243"/>
    <col min="3855" max="3855" width="16" style="243" customWidth="1"/>
    <col min="3856" max="4100" width="9" style="243"/>
    <col min="4101" max="4101" width="15.75" style="243" customWidth="1"/>
    <col min="4102" max="4110" width="9" style="243"/>
    <col min="4111" max="4111" width="16" style="243" customWidth="1"/>
    <col min="4112" max="4356" width="9" style="243"/>
    <col min="4357" max="4357" width="15.75" style="243" customWidth="1"/>
    <col min="4358" max="4366" width="9" style="243"/>
    <col min="4367" max="4367" width="16" style="243" customWidth="1"/>
    <col min="4368" max="4612" width="9" style="243"/>
    <col min="4613" max="4613" width="15.75" style="243" customWidth="1"/>
    <col min="4614" max="4622" width="9" style="243"/>
    <col min="4623" max="4623" width="16" style="243" customWidth="1"/>
    <col min="4624" max="4868" width="9" style="243"/>
    <col min="4869" max="4869" width="15.75" style="243" customWidth="1"/>
    <col min="4870" max="4878" width="9" style="243"/>
    <col min="4879" max="4879" width="16" style="243" customWidth="1"/>
    <col min="4880" max="5124" width="9" style="243"/>
    <col min="5125" max="5125" width="15.75" style="243" customWidth="1"/>
    <col min="5126" max="5134" width="9" style="243"/>
    <col min="5135" max="5135" width="16" style="243" customWidth="1"/>
    <col min="5136" max="5380" width="9" style="243"/>
    <col min="5381" max="5381" width="15.75" style="243" customWidth="1"/>
    <col min="5382" max="5390" width="9" style="243"/>
    <col min="5391" max="5391" width="16" style="243" customWidth="1"/>
    <col min="5392" max="5636" width="9" style="243"/>
    <col min="5637" max="5637" width="15.75" style="243" customWidth="1"/>
    <col min="5638" max="5646" width="9" style="243"/>
    <col min="5647" max="5647" width="16" style="243" customWidth="1"/>
    <col min="5648" max="5892" width="9" style="243"/>
    <col min="5893" max="5893" width="15.75" style="243" customWidth="1"/>
    <col min="5894" max="5902" width="9" style="243"/>
    <col min="5903" max="5903" width="16" style="243" customWidth="1"/>
    <col min="5904" max="6148" width="9" style="243"/>
    <col min="6149" max="6149" width="15.75" style="243" customWidth="1"/>
    <col min="6150" max="6158" width="9" style="243"/>
    <col min="6159" max="6159" width="16" style="243" customWidth="1"/>
    <col min="6160" max="6404" width="9" style="243"/>
    <col min="6405" max="6405" width="15.75" style="243" customWidth="1"/>
    <col min="6406" max="6414" width="9" style="243"/>
    <col min="6415" max="6415" width="16" style="243" customWidth="1"/>
    <col min="6416" max="6660" width="9" style="243"/>
    <col min="6661" max="6661" width="15.75" style="243" customWidth="1"/>
    <col min="6662" max="6670" width="9" style="243"/>
    <col min="6671" max="6671" width="16" style="243" customWidth="1"/>
    <col min="6672" max="6916" width="9" style="243"/>
    <col min="6917" max="6917" width="15.75" style="243" customWidth="1"/>
    <col min="6918" max="6926" width="9" style="243"/>
    <col min="6927" max="6927" width="16" style="243" customWidth="1"/>
    <col min="6928" max="7172" width="9" style="243"/>
    <col min="7173" max="7173" width="15.75" style="243" customWidth="1"/>
    <col min="7174" max="7182" width="9" style="243"/>
    <col min="7183" max="7183" width="16" style="243" customWidth="1"/>
    <col min="7184" max="7428" width="9" style="243"/>
    <col min="7429" max="7429" width="15.75" style="243" customWidth="1"/>
    <col min="7430" max="7438" width="9" style="243"/>
    <col min="7439" max="7439" width="16" style="243" customWidth="1"/>
    <col min="7440" max="7684" width="9" style="243"/>
    <col min="7685" max="7685" width="15.75" style="243" customWidth="1"/>
    <col min="7686" max="7694" width="9" style="243"/>
    <col min="7695" max="7695" width="16" style="243" customWidth="1"/>
    <col min="7696" max="7940" width="9" style="243"/>
    <col min="7941" max="7941" width="15.75" style="243" customWidth="1"/>
    <col min="7942" max="7950" width="9" style="243"/>
    <col min="7951" max="7951" width="16" style="243" customWidth="1"/>
    <col min="7952" max="8196" width="9" style="243"/>
    <col min="8197" max="8197" width="15.75" style="243" customWidth="1"/>
    <col min="8198" max="8206" width="9" style="243"/>
    <col min="8207" max="8207" width="16" style="243" customWidth="1"/>
    <col min="8208" max="8452" width="9" style="243"/>
    <col min="8453" max="8453" width="15.75" style="243" customWidth="1"/>
    <col min="8454" max="8462" width="9" style="243"/>
    <col min="8463" max="8463" width="16" style="243" customWidth="1"/>
    <col min="8464" max="8708" width="9" style="243"/>
    <col min="8709" max="8709" width="15.75" style="243" customWidth="1"/>
    <col min="8710" max="8718" width="9" style="243"/>
    <col min="8719" max="8719" width="16" style="243" customWidth="1"/>
    <col min="8720" max="8964" width="9" style="243"/>
    <col min="8965" max="8965" width="15.75" style="243" customWidth="1"/>
    <col min="8966" max="8974" width="9" style="243"/>
    <col min="8975" max="8975" width="16" style="243" customWidth="1"/>
    <col min="8976" max="9220" width="9" style="243"/>
    <col min="9221" max="9221" width="15.75" style="243" customWidth="1"/>
    <col min="9222" max="9230" width="9" style="243"/>
    <col min="9231" max="9231" width="16" style="243" customWidth="1"/>
    <col min="9232" max="9476" width="9" style="243"/>
    <col min="9477" max="9477" width="15.75" style="243" customWidth="1"/>
    <col min="9478" max="9486" width="9" style="243"/>
    <col min="9487" max="9487" width="16" style="243" customWidth="1"/>
    <col min="9488" max="9732" width="9" style="243"/>
    <col min="9733" max="9733" width="15.75" style="243" customWidth="1"/>
    <col min="9734" max="9742" width="9" style="243"/>
    <col min="9743" max="9743" width="16" style="243" customWidth="1"/>
    <col min="9744" max="9988" width="9" style="243"/>
    <col min="9989" max="9989" width="15.75" style="243" customWidth="1"/>
    <col min="9990" max="9998" width="9" style="243"/>
    <col min="9999" max="9999" width="16" style="243" customWidth="1"/>
    <col min="10000" max="10244" width="9" style="243"/>
    <col min="10245" max="10245" width="15.75" style="243" customWidth="1"/>
    <col min="10246" max="10254" width="9" style="243"/>
    <col min="10255" max="10255" width="16" style="243" customWidth="1"/>
    <col min="10256" max="10500" width="9" style="243"/>
    <col min="10501" max="10501" width="15.75" style="243" customWidth="1"/>
    <col min="10502" max="10510" width="9" style="243"/>
    <col min="10511" max="10511" width="16" style="243" customWidth="1"/>
    <col min="10512" max="10756" width="9" style="243"/>
    <col min="10757" max="10757" width="15.75" style="243" customWidth="1"/>
    <col min="10758" max="10766" width="9" style="243"/>
    <col min="10767" max="10767" width="16" style="243" customWidth="1"/>
    <col min="10768" max="11012" width="9" style="243"/>
    <col min="11013" max="11013" width="15.75" style="243" customWidth="1"/>
    <col min="11014" max="11022" width="9" style="243"/>
    <col min="11023" max="11023" width="16" style="243" customWidth="1"/>
    <col min="11024" max="11268" width="9" style="243"/>
    <col min="11269" max="11269" width="15.75" style="243" customWidth="1"/>
    <col min="11270" max="11278" width="9" style="243"/>
    <col min="11279" max="11279" width="16" style="243" customWidth="1"/>
    <col min="11280" max="11524" width="9" style="243"/>
    <col min="11525" max="11525" width="15.75" style="243" customWidth="1"/>
    <col min="11526" max="11534" width="9" style="243"/>
    <col min="11535" max="11535" width="16" style="243" customWidth="1"/>
    <col min="11536" max="11780" width="9" style="243"/>
    <col min="11781" max="11781" width="15.75" style="243" customWidth="1"/>
    <col min="11782" max="11790" width="9" style="243"/>
    <col min="11791" max="11791" width="16" style="243" customWidth="1"/>
    <col min="11792" max="12036" width="9" style="243"/>
    <col min="12037" max="12037" width="15.75" style="243" customWidth="1"/>
    <col min="12038" max="12046" width="9" style="243"/>
    <col min="12047" max="12047" width="16" style="243" customWidth="1"/>
    <col min="12048" max="12292" width="9" style="243"/>
    <col min="12293" max="12293" width="15.75" style="243" customWidth="1"/>
    <col min="12294" max="12302" width="9" style="243"/>
    <col min="12303" max="12303" width="16" style="243" customWidth="1"/>
    <col min="12304" max="12548" width="9" style="243"/>
    <col min="12549" max="12549" width="15.75" style="243" customWidth="1"/>
    <col min="12550" max="12558" width="9" style="243"/>
    <col min="12559" max="12559" width="16" style="243" customWidth="1"/>
    <col min="12560" max="12804" width="9" style="243"/>
    <col min="12805" max="12805" width="15.75" style="243" customWidth="1"/>
    <col min="12806" max="12814" width="9" style="243"/>
    <col min="12815" max="12815" width="16" style="243" customWidth="1"/>
    <col min="12816" max="13060" width="9" style="243"/>
    <col min="13061" max="13061" width="15.75" style="243" customWidth="1"/>
    <col min="13062" max="13070" width="9" style="243"/>
    <col min="13071" max="13071" width="16" style="243" customWidth="1"/>
    <col min="13072" max="13316" width="9" style="243"/>
    <col min="13317" max="13317" width="15.75" style="243" customWidth="1"/>
    <col min="13318" max="13326" width="9" style="243"/>
    <col min="13327" max="13327" width="16" style="243" customWidth="1"/>
    <col min="13328" max="13572" width="9" style="243"/>
    <col min="13573" max="13573" width="15.75" style="243" customWidth="1"/>
    <col min="13574" max="13582" width="9" style="243"/>
    <col min="13583" max="13583" width="16" style="243" customWidth="1"/>
    <col min="13584" max="13828" width="9" style="243"/>
    <col min="13829" max="13829" width="15.75" style="243" customWidth="1"/>
    <col min="13830" max="13838" width="9" style="243"/>
    <col min="13839" max="13839" width="16" style="243" customWidth="1"/>
    <col min="13840" max="14084" width="9" style="243"/>
    <col min="14085" max="14085" width="15.75" style="243" customWidth="1"/>
    <col min="14086" max="14094" width="9" style="243"/>
    <col min="14095" max="14095" width="16" style="243" customWidth="1"/>
    <col min="14096" max="14340" width="9" style="243"/>
    <col min="14341" max="14341" width="15.75" style="243" customWidth="1"/>
    <col min="14342" max="14350" width="9" style="243"/>
    <col min="14351" max="14351" width="16" style="243" customWidth="1"/>
    <col min="14352" max="14596" width="9" style="243"/>
    <col min="14597" max="14597" width="15.75" style="243" customWidth="1"/>
    <col min="14598" max="14606" width="9" style="243"/>
    <col min="14607" max="14607" width="16" style="243" customWidth="1"/>
    <col min="14608" max="14852" width="9" style="243"/>
    <col min="14853" max="14853" width="15.75" style="243" customWidth="1"/>
    <col min="14854" max="14862" width="9" style="243"/>
    <col min="14863" max="14863" width="16" style="243" customWidth="1"/>
    <col min="14864" max="15108" width="9" style="243"/>
    <col min="15109" max="15109" width="15.75" style="243" customWidth="1"/>
    <col min="15110" max="15118" width="9" style="243"/>
    <col min="15119" max="15119" width="16" style="243" customWidth="1"/>
    <col min="15120" max="15364" width="9" style="243"/>
    <col min="15365" max="15365" width="15.75" style="243" customWidth="1"/>
    <col min="15366" max="15374" width="9" style="243"/>
    <col min="15375" max="15375" width="16" style="243" customWidth="1"/>
    <col min="15376" max="15620" width="9" style="243"/>
    <col min="15621" max="15621" width="15.75" style="243" customWidth="1"/>
    <col min="15622" max="15630" width="9" style="243"/>
    <col min="15631" max="15631" width="16" style="243" customWidth="1"/>
    <col min="15632" max="15876" width="9" style="243"/>
    <col min="15877" max="15877" width="15.75" style="243" customWidth="1"/>
    <col min="15878" max="15886" width="9" style="243"/>
    <col min="15887" max="15887" width="16" style="243" customWidth="1"/>
    <col min="15888" max="16132" width="9" style="243"/>
    <col min="16133" max="16133" width="15.75" style="243" customWidth="1"/>
    <col min="16134" max="16142" width="9" style="243"/>
    <col min="16143" max="16143" width="16" style="243" customWidth="1"/>
    <col min="16144" max="16384" width="9" style="243"/>
  </cols>
  <sheetData>
    <row r="1" spans="1:17" ht="24.95" customHeight="1">
      <c r="A1" s="323" t="s">
        <v>191</v>
      </c>
      <c r="B1" s="323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24.95" customHeight="1">
      <c r="A2" s="247" t="s">
        <v>192</v>
      </c>
      <c r="B2" s="274" t="s">
        <v>206</v>
      </c>
      <c r="C2" s="244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24.95" customHeight="1">
      <c r="A3" s="244">
        <v>1</v>
      </c>
      <c r="B3" s="275">
        <v>36000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4.95" customHeight="1" thickBot="1">
      <c r="A4" s="244"/>
      <c r="B4" s="25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24.95" customHeight="1" thickTop="1">
      <c r="A5" s="281" t="s">
        <v>195</v>
      </c>
      <c r="B5" s="282">
        <f>IF(B3="","",VLOOKUP(B3,健行級距表2,2,TRUE))</f>
        <v>36300</v>
      </c>
      <c r="D5" s="255"/>
      <c r="E5" s="255"/>
      <c r="F5" s="256"/>
      <c r="G5" s="257"/>
      <c r="H5" s="257"/>
      <c r="I5" s="255"/>
      <c r="J5" s="256"/>
      <c r="K5" s="256"/>
      <c r="L5" s="257"/>
      <c r="M5" s="257"/>
      <c r="N5" s="257"/>
      <c r="P5" s="255"/>
    </row>
    <row r="6" spans="1:17" ht="24.95" customHeight="1" thickBot="1">
      <c r="A6" s="278" t="s">
        <v>200</v>
      </c>
      <c r="B6" s="262">
        <f>IF(B5="","",VLOOKUP(B5,健行insurance2,7,TRUE))</f>
        <v>799</v>
      </c>
      <c r="D6" s="255"/>
      <c r="E6" s="255"/>
      <c r="F6" s="256"/>
      <c r="G6" s="257"/>
      <c r="H6" s="257"/>
      <c r="I6" s="255"/>
      <c r="J6" s="256"/>
      <c r="K6" s="256"/>
      <c r="L6" s="257"/>
      <c r="M6" s="257"/>
      <c r="N6" s="257"/>
      <c r="P6" s="255"/>
    </row>
    <row r="7" spans="1:17" ht="24.95" customHeight="1" thickTop="1" thickBot="1">
      <c r="A7" s="283" t="s">
        <v>207</v>
      </c>
      <c r="B7" s="263">
        <f>IF(B5="","",VLOOKUP(B5,健行insurance2,12,TRUE))</f>
        <v>2831</v>
      </c>
      <c r="D7" s="255"/>
      <c r="E7" s="255"/>
      <c r="F7" s="256"/>
      <c r="G7" s="257"/>
      <c r="H7" s="257"/>
      <c r="I7" s="255"/>
      <c r="J7" s="256"/>
      <c r="K7" s="256"/>
      <c r="L7" s="257"/>
      <c r="M7" s="257"/>
      <c r="N7" s="257"/>
      <c r="P7" s="255"/>
    </row>
    <row r="8" spans="1:17" ht="24.95" customHeight="1" thickTop="1" thickBot="1">
      <c r="A8" s="284" t="s">
        <v>64</v>
      </c>
      <c r="B8" s="264">
        <f>IF(B6="","",VLOOKUP(B5,健行insurance2,13,TRUE))</f>
        <v>9</v>
      </c>
      <c r="D8" s="255"/>
      <c r="E8" s="255"/>
      <c r="F8" s="256"/>
      <c r="G8" s="257"/>
      <c r="H8" s="257"/>
      <c r="I8" s="255"/>
      <c r="J8" s="256"/>
      <c r="K8" s="256"/>
      <c r="L8" s="257"/>
      <c r="M8" s="257"/>
      <c r="N8" s="257"/>
      <c r="P8" s="255"/>
    </row>
    <row r="9" spans="1:17" ht="24.95" customHeight="1" thickTop="1" thickBot="1">
      <c r="A9" s="283" t="s">
        <v>199</v>
      </c>
      <c r="B9" s="263">
        <f>B7+B8</f>
        <v>2840</v>
      </c>
      <c r="D9" s="255"/>
      <c r="E9" s="255"/>
      <c r="F9" s="256"/>
      <c r="G9" s="257"/>
      <c r="H9" s="257"/>
      <c r="I9" s="255"/>
      <c r="J9" s="256"/>
      <c r="K9" s="256"/>
      <c r="L9" s="257"/>
      <c r="M9" s="257"/>
      <c r="N9" s="257"/>
      <c r="P9" s="255"/>
    </row>
    <row r="10" spans="1:17" ht="24.95" customHeight="1" thickTop="1" thickBot="1">
      <c r="A10" s="279" t="s">
        <v>201</v>
      </c>
      <c r="B10" s="276">
        <f>IF(B5="","",VLOOKUP(B5,健行insurance2,15,TRUE))</f>
        <v>563</v>
      </c>
      <c r="D10" s="255"/>
      <c r="E10" s="255"/>
      <c r="F10" s="256"/>
      <c r="G10" s="257"/>
      <c r="H10" s="257"/>
      <c r="I10" s="255"/>
      <c r="J10" s="256"/>
      <c r="K10" s="256"/>
      <c r="L10" s="257"/>
      <c r="M10" s="257"/>
      <c r="N10" s="257"/>
      <c r="P10" s="255"/>
    </row>
    <row r="11" spans="1:17" ht="24.95" customHeight="1" thickTop="1" thickBot="1">
      <c r="A11" s="285" t="s">
        <v>208</v>
      </c>
      <c r="B11" s="263">
        <f>IF(B5="","",VLOOKUP(B5,健行insurance2,16,TRUE))</f>
        <v>1757</v>
      </c>
      <c r="D11" s="255"/>
      <c r="E11" s="255"/>
      <c r="F11" s="256"/>
      <c r="G11" s="257"/>
      <c r="H11" s="257"/>
      <c r="I11" s="255"/>
      <c r="J11" s="256"/>
      <c r="K11" s="256"/>
      <c r="L11" s="257"/>
      <c r="M11" s="257"/>
      <c r="N11" s="257"/>
      <c r="P11" s="255"/>
    </row>
    <row r="12" spans="1:17" ht="24.95" customHeight="1" thickTop="1" thickBot="1">
      <c r="A12" s="285" t="s">
        <v>209</v>
      </c>
      <c r="B12" s="263">
        <f>IF(B2="","",VLOOKUP(B5,健行insurance2,4,TRUE))</f>
        <v>2178</v>
      </c>
      <c r="D12" s="255"/>
      <c r="E12" s="255"/>
      <c r="F12" s="256"/>
      <c r="G12" s="257"/>
      <c r="H12" s="257"/>
      <c r="I12" s="255"/>
      <c r="J12" s="256"/>
      <c r="K12" s="256"/>
      <c r="L12" s="257"/>
      <c r="M12" s="257"/>
      <c r="N12" s="257"/>
      <c r="P12" s="255"/>
    </row>
    <row r="13" spans="1:17" ht="24.95" customHeight="1" thickTop="1">
      <c r="A13" s="286" t="s">
        <v>196</v>
      </c>
      <c r="B13" s="287">
        <f>ROUND(B3*12%,0)</f>
        <v>4320</v>
      </c>
      <c r="D13" s="255"/>
      <c r="E13" s="255"/>
      <c r="F13" s="256"/>
      <c r="G13" s="257"/>
      <c r="H13" s="257"/>
      <c r="I13" s="255"/>
      <c r="J13" s="256"/>
      <c r="K13" s="256"/>
      <c r="L13" s="257"/>
      <c r="M13" s="257"/>
      <c r="N13" s="257"/>
      <c r="P13" s="255"/>
    </row>
    <row r="14" spans="1:17" ht="24.95" customHeight="1" thickBot="1">
      <c r="A14" s="280" t="s">
        <v>197</v>
      </c>
      <c r="B14" s="291">
        <f>ROUND($B$13*50%,0)</f>
        <v>2160</v>
      </c>
      <c r="D14" s="255"/>
      <c r="E14" s="255"/>
      <c r="F14" s="256"/>
      <c r="G14" s="257"/>
      <c r="H14" s="257"/>
      <c r="I14" s="255"/>
      <c r="J14" s="256"/>
      <c r="K14" s="256"/>
      <c r="L14" s="257"/>
      <c r="M14" s="257"/>
      <c r="N14" s="257"/>
      <c r="P14" s="255"/>
    </row>
    <row r="15" spans="1:17" ht="24.95" customHeight="1" thickTop="1" thickBot="1">
      <c r="A15" s="288" t="s">
        <v>198</v>
      </c>
      <c r="B15" s="267">
        <f>B13-B14</f>
        <v>2160</v>
      </c>
      <c r="D15" s="255"/>
      <c r="E15" s="255"/>
      <c r="F15" s="256"/>
      <c r="G15" s="257"/>
      <c r="H15" s="257"/>
      <c r="I15" s="255"/>
      <c r="J15" s="256"/>
      <c r="K15" s="256"/>
      <c r="L15" s="257"/>
      <c r="M15" s="257"/>
      <c r="N15" s="257"/>
      <c r="P15" s="255"/>
    </row>
    <row r="16" spans="1:17" ht="24.95" customHeight="1" thickTop="1" thickBot="1">
      <c r="A16" s="244"/>
      <c r="B16" s="254"/>
      <c r="D16" s="255"/>
      <c r="E16" s="255"/>
      <c r="F16" s="256"/>
      <c r="G16" s="257"/>
      <c r="H16" s="257"/>
      <c r="I16" s="255"/>
      <c r="J16" s="256"/>
      <c r="K16" s="256"/>
      <c r="L16" s="257"/>
      <c r="M16" s="257"/>
      <c r="N16" s="257"/>
      <c r="P16" s="255"/>
    </row>
    <row r="17" spans="1:16" ht="24.95" customHeight="1" thickTop="1" thickBot="1">
      <c r="A17" s="290" t="s">
        <v>205</v>
      </c>
      <c r="B17" s="289">
        <f>IF(B3&lt;27470,0,ROUND(B3*$B$20,0))</f>
        <v>760</v>
      </c>
      <c r="D17" s="255"/>
      <c r="E17" s="255"/>
      <c r="F17" s="256"/>
      <c r="G17" s="257"/>
      <c r="H17" s="257"/>
      <c r="I17" s="255"/>
      <c r="J17" s="256"/>
      <c r="K17" s="256"/>
      <c r="L17" s="257"/>
      <c r="M17" s="257"/>
      <c r="N17" s="257"/>
      <c r="P17" s="255"/>
    </row>
    <row r="18" spans="1:16" ht="24.95" customHeight="1" thickTop="1">
      <c r="A18" s="244"/>
      <c r="B18" s="254"/>
      <c r="D18" s="255"/>
      <c r="E18" s="255"/>
      <c r="F18" s="256"/>
      <c r="G18" s="257"/>
      <c r="H18" s="257"/>
      <c r="I18" s="255"/>
      <c r="J18" s="256"/>
      <c r="K18" s="256"/>
      <c r="L18" s="257"/>
      <c r="M18" s="257"/>
      <c r="N18" s="257"/>
      <c r="P18" s="255"/>
    </row>
    <row r="19" spans="1:16" ht="24.95" customHeight="1">
      <c r="A19" s="245" t="s">
        <v>193</v>
      </c>
    </row>
    <row r="20" spans="1:16" ht="24.95" customHeight="1">
      <c r="A20" s="243" t="s">
        <v>194</v>
      </c>
      <c r="B20" s="246">
        <v>2.1100000000000001E-2</v>
      </c>
    </row>
    <row r="24" spans="1:16" ht="24.95" customHeight="1">
      <c r="E24" s="110"/>
    </row>
    <row r="25" spans="1:16" ht="24.95" customHeight="1">
      <c r="E25" s="110"/>
    </row>
    <row r="26" spans="1:16" ht="24.95" customHeight="1">
      <c r="E26" s="110"/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74"/>
  <sheetViews>
    <sheetView zoomScale="85" zoomScaleNormal="85" workbookViewId="0">
      <selection activeCell="I29" sqref="I29"/>
    </sheetView>
  </sheetViews>
  <sheetFormatPr defaultRowHeight="16.5"/>
  <cols>
    <col min="1" max="1" width="8.875" style="112" customWidth="1"/>
    <col min="2" max="29" width="6.625" style="112" customWidth="1"/>
    <col min="30" max="30" width="3.25" style="112" customWidth="1"/>
    <col min="31" max="16384" width="9" style="112"/>
  </cols>
  <sheetData>
    <row r="1" spans="1:31" s="110" customFormat="1" ht="20.25" customHeight="1">
      <c r="A1" s="327" t="s">
        <v>183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</row>
    <row r="2" spans="1:31" s="111" customFormat="1" ht="19.5" customHeight="1" thickBot="1">
      <c r="A2" s="328" t="s">
        <v>93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</row>
    <row r="3" spans="1:31" ht="12" customHeight="1">
      <c r="A3" s="329"/>
      <c r="B3" s="343" t="s">
        <v>94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5"/>
      <c r="AE3" s="113" t="s">
        <v>97</v>
      </c>
    </row>
    <row r="4" spans="1:31" ht="12" customHeight="1">
      <c r="A4" s="330"/>
      <c r="B4" s="332">
        <v>11100</v>
      </c>
      <c r="C4" s="332"/>
      <c r="D4" s="332">
        <v>12540</v>
      </c>
      <c r="E4" s="332"/>
      <c r="F4" s="332">
        <v>13500</v>
      </c>
      <c r="G4" s="332"/>
      <c r="H4" s="332">
        <v>15840</v>
      </c>
      <c r="I4" s="332"/>
      <c r="J4" s="333">
        <v>16500</v>
      </c>
      <c r="K4" s="334"/>
      <c r="L4" s="332">
        <v>17280</v>
      </c>
      <c r="M4" s="332"/>
      <c r="N4" s="332">
        <v>17880</v>
      </c>
      <c r="O4" s="332"/>
      <c r="P4" s="335">
        <v>19047</v>
      </c>
      <c r="Q4" s="335"/>
      <c r="R4" s="335">
        <v>20008</v>
      </c>
      <c r="S4" s="335"/>
      <c r="T4" s="332">
        <v>21009</v>
      </c>
      <c r="U4" s="332"/>
      <c r="V4" s="335">
        <v>22000</v>
      </c>
      <c r="W4" s="335"/>
      <c r="X4" s="332">
        <v>23100</v>
      </c>
      <c r="Y4" s="332"/>
      <c r="Z4" s="333">
        <v>24000</v>
      </c>
      <c r="AA4" s="334"/>
      <c r="AB4" s="333">
        <v>25250</v>
      </c>
      <c r="AC4" s="346"/>
      <c r="AE4" s="114">
        <v>0.11</v>
      </c>
    </row>
    <row r="5" spans="1:31" ht="12" customHeight="1">
      <c r="A5" s="331"/>
      <c r="B5" s="102" t="s">
        <v>98</v>
      </c>
      <c r="C5" s="102" t="s">
        <v>99</v>
      </c>
      <c r="D5" s="102" t="s">
        <v>98</v>
      </c>
      <c r="E5" s="102" t="s">
        <v>99</v>
      </c>
      <c r="F5" s="102" t="s">
        <v>98</v>
      </c>
      <c r="G5" s="102" t="s">
        <v>99</v>
      </c>
      <c r="H5" s="102" t="s">
        <v>98</v>
      </c>
      <c r="I5" s="102" t="s">
        <v>99</v>
      </c>
      <c r="J5" s="102" t="s">
        <v>98</v>
      </c>
      <c r="K5" s="102" t="s">
        <v>99</v>
      </c>
      <c r="L5" s="102" t="s">
        <v>98</v>
      </c>
      <c r="M5" s="102" t="s">
        <v>99</v>
      </c>
      <c r="N5" s="102" t="s">
        <v>98</v>
      </c>
      <c r="O5" s="102" t="s">
        <v>99</v>
      </c>
      <c r="P5" s="102" t="s">
        <v>98</v>
      </c>
      <c r="Q5" s="102" t="s">
        <v>99</v>
      </c>
      <c r="R5" s="102" t="s">
        <v>98</v>
      </c>
      <c r="S5" s="102" t="s">
        <v>99</v>
      </c>
      <c r="T5" s="102" t="s">
        <v>98</v>
      </c>
      <c r="U5" s="102" t="s">
        <v>99</v>
      </c>
      <c r="V5" s="102" t="s">
        <v>98</v>
      </c>
      <c r="W5" s="102" t="s">
        <v>99</v>
      </c>
      <c r="X5" s="102" t="s">
        <v>98</v>
      </c>
      <c r="Y5" s="102" t="s">
        <v>99</v>
      </c>
      <c r="Z5" s="102" t="s">
        <v>98</v>
      </c>
      <c r="AA5" s="102" t="s">
        <v>99</v>
      </c>
      <c r="AB5" s="115" t="s">
        <v>98</v>
      </c>
      <c r="AC5" s="116" t="s">
        <v>99</v>
      </c>
      <c r="AE5" s="113" t="s">
        <v>100</v>
      </c>
    </row>
    <row r="6" spans="1:31" s="120" customFormat="1" ht="11.1" customHeight="1">
      <c r="A6" s="117">
        <v>1</v>
      </c>
      <c r="B6" s="118">
        <f t="shared" ref="B6:B35" si="0">ROUND($B$4*$A6/30*$AE$4*20/100,0)+ROUND($B$4*$A6/30*$AE$6*20/100,0)</f>
        <v>9</v>
      </c>
      <c r="C6" s="130">
        <f>ROUND($B$4*$A6/30*$AE$4*70/100,0)+ROUND($B$4*$A6/30*$AE$6*70/100,0)+ROUND($D$38*$A6/30*$AE$8/100,0)</f>
        <v>32</v>
      </c>
      <c r="D6" s="118">
        <f t="shared" ref="D6:D35" si="1">ROUND($D$4*$A6/30*$AE$4*20/100,0)+ROUND($D$4*$A6/30*$AE$6*20/100,0)</f>
        <v>10</v>
      </c>
      <c r="E6" s="130">
        <f>ROUND($D$4*$A6/30*$AE$4*70/100,0)+ROUND($D$4*$A6/30*$AE$6*70/100,0)+ROUND($D$38*$A6/30*$AE$8/100,0)</f>
        <v>36</v>
      </c>
      <c r="F6" s="118">
        <f t="shared" ref="F6:F35" si="2">ROUND($F$4*$A6/30*$AE$4*20/100,0)+ROUND($F$4*$A6/30*$AE$6*20/100,0)</f>
        <v>11</v>
      </c>
      <c r="G6" s="130">
        <f>ROUND($F$4*$A6/30*$AE$4*70/100,0)+ROUND($F$4*$A6/30*$AE$6*70/100,0)+ROUND($D$38*$A6/30*$AE$8/100,0)</f>
        <v>39</v>
      </c>
      <c r="H6" s="118">
        <f>ROUND($H$4*$A6/30*$AE$4*20/100,0)+ROUND($H$4*$A6/30*$AE$6*20/100,0)</f>
        <v>13</v>
      </c>
      <c r="I6" s="130">
        <f>ROUND($H$4*$A6/30*$AE$4*70/100,0)+ROUND($H$4*$A6/30*$AE$6*70/100,0)+ROUND($D$38*$A6/30*$AE$8/100,0)</f>
        <v>46</v>
      </c>
      <c r="J6" s="118">
        <f t="shared" ref="J6:J35" si="3">ROUND($J$4*$A6/30*$AE$4*20/100,0)+ROUND($J$4*$A6/30*$AE$6*20/100,0)</f>
        <v>13</v>
      </c>
      <c r="K6" s="130">
        <f>ROUND($J$4*$A6/30*$AE$4*70/100,0)+ROUND($J$4*$A6/30*$AE$6*70/100,0)+ROUND($D$38*$A6/30*$AE$8/100,0)</f>
        <v>47</v>
      </c>
      <c r="L6" s="118">
        <f t="shared" ref="L6:L35" si="4">ROUND($L$4*$A6/30*$AE$4*20/100,0)+ROUND($L$4*$A6/30*$AE$6*20/100,0)</f>
        <v>14</v>
      </c>
      <c r="M6" s="130">
        <f>ROUND($L$4*$A6/30*$AE$4*70/100,0)+ROUND($L$4*$A6/30*$AE$6*70/100,0)+ROUND($D$38*$A6/30*$AE$8/100,0)</f>
        <v>49</v>
      </c>
      <c r="N6" s="118">
        <f t="shared" ref="N6:N35" si="5">ROUND($N$4*$A6/30*$AE$4*20/100,0)+ROUND($N$4*$A6/30*$AE$6*20/100,0)</f>
        <v>14</v>
      </c>
      <c r="O6" s="130">
        <f>ROUND($N$4*$A6/30*$AE$4*70/100,0)+ROUND($N$4*$A6/30*$AE$6*70/100,0)+ROUND($D$38*$A6/30*$AE$8/100,0)</f>
        <v>51</v>
      </c>
      <c r="P6" s="118">
        <f t="shared" ref="P6:P35" si="6">ROUND($P$4*$A6/30*$AE$4*20/100,0)+ROUND($P$4*$A6/30*$AE$6*20/100,0)</f>
        <v>15</v>
      </c>
      <c r="Q6" s="130">
        <f>ROUND($P$4*$A6/30*$AE$4*70/100,0)+ROUND($P$4*$A6/30*$AE$6*70/100,0)+ROUND($D$38*$A6/30*$AE$8/100,0)</f>
        <v>54</v>
      </c>
      <c r="R6" s="118">
        <f t="shared" ref="R6:R35" si="7">ROUND($R$4*$A6/30*$AE$4*20/100,0)+ROUND($R$4*$A6/30*$AE$6*20/100,0)</f>
        <v>16</v>
      </c>
      <c r="S6" s="130">
        <f>ROUND($R$4*$A6/30*$AE$4*70/100,0)+ROUND($R$4*$A6/30*$AE$6*70/100,0)+ROUND($D$38*$A6/30*$AE$8/100,0)</f>
        <v>57</v>
      </c>
      <c r="T6" s="118">
        <f t="shared" ref="T6:T35" si="8">ROUND($T$4*$A6/30*$AE$4*20/100,0)+ROUND($T$4*$A6/30*$AE$6*20/100,0)</f>
        <v>16</v>
      </c>
      <c r="U6" s="130">
        <f>ROUND($T$4*$A6/30*$AE$4*70/100,0)+ROUND($T$4*$A6/30*$AE$6*70/100,0)+ROUND($D$38*$A6/30*$AE$8/100,0)</f>
        <v>60</v>
      </c>
      <c r="V6" s="118">
        <f t="shared" ref="V6:V35" si="9">ROUND($V$4*$A6/30*$AE$4*20/100,0)+ROUND($V$4*$A6/30*$AE$6*20/100,0)</f>
        <v>17</v>
      </c>
      <c r="W6" s="130">
        <f>ROUND($V$4*$A6/30*$AE$4*70/100,0)+ROUND($V$4*$A6/30*$AE$6*70/100,0)+ROUND($D$38*$A6/30*$AE$8/100,0)</f>
        <v>62</v>
      </c>
      <c r="X6" s="118">
        <f t="shared" ref="X6:X35" si="10">ROUND($X$4*$A6/30*$AE$4*20/100,0)+ROUND($X$4*$A6/30*$AE$6*20/100,0)</f>
        <v>19</v>
      </c>
      <c r="Y6" s="130">
        <f>ROUND($X$4*$A6/30*$AE$4*70/100,0)+ROUND($X$4*$A6/30*$AE$6*70/100,0)+ROUND($D$38*$A6/30*$AE$8/100,0)</f>
        <v>65</v>
      </c>
      <c r="Z6" s="118">
        <f t="shared" ref="Z6:Z35" si="11">ROUND($Z$4*$A6/30*$AE$4*20/100,0)+ROUND($Z$4*$A6/30*$AE$6*20/100,0)</f>
        <v>20</v>
      </c>
      <c r="AA6" s="130">
        <f>ROUND($Z$4*$A6/30*$AE$4*70/100,0)+ROUND($Z$4*$A6/30*$AE$6*70/100,0)+ROUND($D$38*$A6/30*$AE$8/100,0)</f>
        <v>69</v>
      </c>
      <c r="AB6" s="119">
        <f t="shared" ref="AB6:AB35" si="12">ROUND($AB$4*$A6/30*$AE$4*20/100,0)+ROUND($AB$4*$A6/30*$AE$6*20/100,0)</f>
        <v>21</v>
      </c>
      <c r="AC6" s="131">
        <f>ROUND($AB$4*$A6/30*$AE$4*70/100,0)+ROUND($AB$4*$A6/30*$AE$6*70/100,0)+ROUND($D$38*$A6/30*$AE$8/100,0)</f>
        <v>72</v>
      </c>
      <c r="AE6" s="114">
        <v>0.01</v>
      </c>
    </row>
    <row r="7" spans="1:31" s="120" customFormat="1" ht="11.1" customHeight="1">
      <c r="A7" s="117">
        <v>2</v>
      </c>
      <c r="B7" s="118">
        <f t="shared" si="0"/>
        <v>17</v>
      </c>
      <c r="C7" s="130">
        <f t="shared" ref="C7:C35" si="13">ROUND($B$4*$A7/30*$AE$4*70/100,0)+ROUND($B$4*$A7/30*$AE$6*70/100,0)+ROUND($D$38*$A7/30*$AE$8/100,0)</f>
        <v>64</v>
      </c>
      <c r="D7" s="118">
        <f t="shared" si="1"/>
        <v>20</v>
      </c>
      <c r="E7" s="130">
        <f t="shared" ref="E7:E35" si="14">ROUND($D$4*$A7/30*$AE$4*70/100,0)+ROUND($D$4*$A7/30*$AE$6*70/100,0)+ROUND($D$38*$A7/30*$AE$8/100,0)</f>
        <v>72</v>
      </c>
      <c r="F7" s="118">
        <f t="shared" si="2"/>
        <v>22</v>
      </c>
      <c r="G7" s="130">
        <f t="shared" ref="G7:G35" si="15">ROUND($F$4*$A7/30*$AE$4*70/100,0)+ROUND($F$4*$A7/30*$AE$6*70/100,0)+ROUND($D$38*$A7/30*$AE$8/100,0)</f>
        <v>77</v>
      </c>
      <c r="H7" s="118">
        <f t="shared" ref="H7:H35" si="16">ROUND($H$4*$A7/30*$AE$4*20/100,0)+ROUND($H$4*$A7/30*$AE$6*20/100,0)</f>
        <v>25</v>
      </c>
      <c r="I7" s="130">
        <f t="shared" ref="I7:I35" si="17">ROUND($H$4*$A7/30*$AE$4*70/100,0)+ROUND($H$4*$A7/30*$AE$6*70/100,0)+ROUND($D$38*$A7/30*$AE$8/100,0)</f>
        <v>90</v>
      </c>
      <c r="J7" s="118">
        <f t="shared" si="3"/>
        <v>26</v>
      </c>
      <c r="K7" s="130">
        <f t="shared" ref="K7:K35" si="18">ROUND($J$4*$A7/30*$AE$4*70/100,0)+ROUND($J$4*$A7/30*$AE$6*70/100,0)+ROUND($D$38*$A7/30*$AE$8/100,0)</f>
        <v>95</v>
      </c>
      <c r="L7" s="118">
        <f t="shared" si="4"/>
        <v>27</v>
      </c>
      <c r="M7" s="130">
        <f t="shared" ref="M7:M35" si="19">ROUND($L$4*$A7/30*$AE$4*70/100,0)+ROUND($L$4*$A7/30*$AE$6*70/100,0)+ROUND($D$38*$A7/30*$AE$8/100,0)</f>
        <v>99</v>
      </c>
      <c r="N7" s="118">
        <f t="shared" si="5"/>
        <v>28</v>
      </c>
      <c r="O7" s="130">
        <f t="shared" ref="O7:O35" si="20">ROUND($N$4*$A7/30*$AE$4*70/100,0)+ROUND($N$4*$A7/30*$AE$6*70/100,0)+ROUND($D$38*$A7/30*$AE$8/100,0)</f>
        <v>102</v>
      </c>
      <c r="P7" s="118">
        <f t="shared" si="6"/>
        <v>31</v>
      </c>
      <c r="Q7" s="130">
        <f t="shared" ref="Q7:Q35" si="21">ROUND($P$4*$A7/30*$AE$4*70/100,0)+ROUND($P$4*$A7/30*$AE$6*70/100,0)+ROUND($D$38*$A7/30*$AE$8/100,0)</f>
        <v>109</v>
      </c>
      <c r="R7" s="118">
        <f t="shared" si="7"/>
        <v>32</v>
      </c>
      <c r="S7" s="130">
        <f t="shared" ref="S7:S35" si="22">ROUND($R$4*$A7/30*$AE$4*70/100,0)+ROUND($R$4*$A7/30*$AE$6*70/100,0)+ROUND($D$38*$A7/30*$AE$8/100,0)</f>
        <v>114</v>
      </c>
      <c r="T7" s="118">
        <f t="shared" si="8"/>
        <v>34</v>
      </c>
      <c r="U7" s="130">
        <f t="shared" ref="U7:U35" si="23">ROUND($T$4*$A7/30*$AE$4*70/100,0)+ROUND($T$4*$A7/30*$AE$6*70/100,0)+ROUND($D$38*$A7/30*$AE$8/100,0)</f>
        <v>120</v>
      </c>
      <c r="V7" s="118">
        <f t="shared" si="9"/>
        <v>35</v>
      </c>
      <c r="W7" s="130">
        <f t="shared" ref="W7:W35" si="24">ROUND($V$4*$A7/30*$AE$4*70/100,0)+ROUND($V$4*$A7/30*$AE$6*70/100,0)+ROUND($D$38*$A7/30*$AE$8/100,0)</f>
        <v>125</v>
      </c>
      <c r="X7" s="118">
        <f t="shared" si="10"/>
        <v>37</v>
      </c>
      <c r="Y7" s="130">
        <f t="shared" ref="Y7:Y35" si="25">ROUND($X$4*$A7/30*$AE$4*70/100,0)+ROUND($X$4*$A7/30*$AE$6*70/100,0)+ROUND($D$38*$A7/30*$AE$8/100,0)</f>
        <v>132</v>
      </c>
      <c r="Z7" s="118">
        <f t="shared" si="11"/>
        <v>38</v>
      </c>
      <c r="AA7" s="130">
        <f t="shared" ref="AA7:AA35" si="26">ROUND($Z$4*$A7/30*$AE$4*70/100,0)+ROUND($Z$4*$A7/30*$AE$6*70/100,0)+ROUND($D$38*$A7/30*$AE$8/100,0)</f>
        <v>136</v>
      </c>
      <c r="AB7" s="119">
        <f t="shared" si="12"/>
        <v>40</v>
      </c>
      <c r="AC7" s="131">
        <f t="shared" ref="AC7:AC34" si="27">ROUND($AB$4*$A7/30*$AE$4*70/100,0)+ROUND($AB$4*$A7/30*$AE$6*70/100,0)+ROUND($D$38*$A7/30*$AE$8/100,0)</f>
        <v>144</v>
      </c>
      <c r="AE7" s="113" t="s">
        <v>102</v>
      </c>
    </row>
    <row r="8" spans="1:31" s="120" customFormat="1" ht="11.1" customHeight="1">
      <c r="A8" s="117">
        <v>3</v>
      </c>
      <c r="B8" s="118">
        <f t="shared" si="0"/>
        <v>26</v>
      </c>
      <c r="C8" s="130">
        <f t="shared" si="13"/>
        <v>96</v>
      </c>
      <c r="D8" s="118">
        <f t="shared" si="1"/>
        <v>31</v>
      </c>
      <c r="E8" s="130">
        <f t="shared" si="14"/>
        <v>109</v>
      </c>
      <c r="F8" s="118">
        <f t="shared" si="2"/>
        <v>33</v>
      </c>
      <c r="G8" s="130">
        <f t="shared" si="15"/>
        <v>116</v>
      </c>
      <c r="H8" s="118">
        <f t="shared" si="16"/>
        <v>38</v>
      </c>
      <c r="I8" s="130">
        <f t="shared" si="17"/>
        <v>136</v>
      </c>
      <c r="J8" s="118">
        <f t="shared" si="3"/>
        <v>39</v>
      </c>
      <c r="K8" s="130">
        <f t="shared" si="18"/>
        <v>142</v>
      </c>
      <c r="L8" s="118">
        <f t="shared" si="4"/>
        <v>41</v>
      </c>
      <c r="M8" s="130">
        <f t="shared" si="19"/>
        <v>148</v>
      </c>
      <c r="N8" s="118">
        <f t="shared" si="5"/>
        <v>43</v>
      </c>
      <c r="O8" s="130">
        <f t="shared" si="20"/>
        <v>154</v>
      </c>
      <c r="P8" s="118">
        <f t="shared" si="6"/>
        <v>46</v>
      </c>
      <c r="Q8" s="130">
        <f t="shared" si="21"/>
        <v>163</v>
      </c>
      <c r="R8" s="118">
        <f t="shared" si="7"/>
        <v>48</v>
      </c>
      <c r="S8" s="130">
        <f t="shared" si="22"/>
        <v>171</v>
      </c>
      <c r="T8" s="118">
        <f t="shared" si="8"/>
        <v>50</v>
      </c>
      <c r="U8" s="130">
        <f t="shared" si="23"/>
        <v>180</v>
      </c>
      <c r="V8" s="118">
        <f t="shared" si="9"/>
        <v>52</v>
      </c>
      <c r="W8" s="130">
        <f t="shared" si="24"/>
        <v>187</v>
      </c>
      <c r="X8" s="118">
        <f t="shared" si="10"/>
        <v>56</v>
      </c>
      <c r="Y8" s="130">
        <f t="shared" si="25"/>
        <v>197</v>
      </c>
      <c r="Z8" s="118">
        <f t="shared" si="11"/>
        <v>58</v>
      </c>
      <c r="AA8" s="130">
        <f t="shared" si="26"/>
        <v>205</v>
      </c>
      <c r="AB8" s="119">
        <f t="shared" si="12"/>
        <v>61</v>
      </c>
      <c r="AC8" s="131">
        <f t="shared" si="27"/>
        <v>215</v>
      </c>
      <c r="AE8" s="132">
        <v>0.1</v>
      </c>
    </row>
    <row r="9" spans="1:31" s="120" customFormat="1" ht="11.1" customHeight="1">
      <c r="A9" s="117">
        <v>4</v>
      </c>
      <c r="B9" s="118">
        <f t="shared" si="0"/>
        <v>36</v>
      </c>
      <c r="C9" s="130">
        <f t="shared" si="13"/>
        <v>128</v>
      </c>
      <c r="D9" s="118">
        <f t="shared" si="1"/>
        <v>40</v>
      </c>
      <c r="E9" s="130">
        <f t="shared" si="14"/>
        <v>145</v>
      </c>
      <c r="F9" s="118">
        <f t="shared" si="2"/>
        <v>44</v>
      </c>
      <c r="G9" s="130">
        <f t="shared" si="15"/>
        <v>156</v>
      </c>
      <c r="H9" s="118">
        <f t="shared" si="16"/>
        <v>50</v>
      </c>
      <c r="I9" s="130">
        <f t="shared" si="17"/>
        <v>182</v>
      </c>
      <c r="J9" s="118">
        <f t="shared" si="3"/>
        <v>52</v>
      </c>
      <c r="K9" s="130">
        <f t="shared" si="18"/>
        <v>188</v>
      </c>
      <c r="L9" s="118">
        <f t="shared" si="4"/>
        <v>56</v>
      </c>
      <c r="M9" s="130">
        <f t="shared" si="19"/>
        <v>197</v>
      </c>
      <c r="N9" s="118">
        <f t="shared" si="5"/>
        <v>57</v>
      </c>
      <c r="O9" s="130">
        <f t="shared" si="20"/>
        <v>205</v>
      </c>
      <c r="P9" s="118">
        <f t="shared" si="6"/>
        <v>61</v>
      </c>
      <c r="Q9" s="130">
        <f t="shared" si="21"/>
        <v>218</v>
      </c>
      <c r="R9" s="118">
        <f t="shared" si="7"/>
        <v>64</v>
      </c>
      <c r="S9" s="130">
        <f t="shared" si="22"/>
        <v>228</v>
      </c>
      <c r="T9" s="118">
        <f t="shared" si="8"/>
        <v>68</v>
      </c>
      <c r="U9" s="130">
        <f t="shared" si="23"/>
        <v>240</v>
      </c>
      <c r="V9" s="118">
        <f t="shared" si="9"/>
        <v>71</v>
      </c>
      <c r="W9" s="130">
        <f t="shared" si="24"/>
        <v>251</v>
      </c>
      <c r="X9" s="118">
        <f t="shared" si="10"/>
        <v>74</v>
      </c>
      <c r="Y9" s="130">
        <f t="shared" si="25"/>
        <v>263</v>
      </c>
      <c r="Z9" s="118">
        <f t="shared" si="11"/>
        <v>76</v>
      </c>
      <c r="AA9" s="130">
        <f t="shared" si="26"/>
        <v>272</v>
      </c>
      <c r="AB9" s="119">
        <f t="shared" si="12"/>
        <v>81</v>
      </c>
      <c r="AC9" s="131">
        <f t="shared" si="27"/>
        <v>287</v>
      </c>
    </row>
    <row r="10" spans="1:31" s="120" customFormat="1" ht="11.1" customHeight="1">
      <c r="A10" s="117">
        <v>5</v>
      </c>
      <c r="B10" s="118">
        <f t="shared" si="0"/>
        <v>45</v>
      </c>
      <c r="C10" s="130">
        <f t="shared" si="13"/>
        <v>160</v>
      </c>
      <c r="D10" s="118">
        <f t="shared" si="1"/>
        <v>50</v>
      </c>
      <c r="E10" s="130">
        <f t="shared" si="14"/>
        <v>181</v>
      </c>
      <c r="F10" s="118">
        <f t="shared" si="2"/>
        <v>55</v>
      </c>
      <c r="G10" s="130">
        <f t="shared" si="15"/>
        <v>194</v>
      </c>
      <c r="H10" s="118">
        <f t="shared" si="16"/>
        <v>63</v>
      </c>
      <c r="I10" s="130">
        <f t="shared" si="17"/>
        <v>226</v>
      </c>
      <c r="J10" s="118">
        <f t="shared" si="3"/>
        <v>67</v>
      </c>
      <c r="K10" s="130">
        <f t="shared" si="18"/>
        <v>236</v>
      </c>
      <c r="L10" s="118">
        <f t="shared" si="4"/>
        <v>69</v>
      </c>
      <c r="M10" s="130">
        <f t="shared" si="19"/>
        <v>247</v>
      </c>
      <c r="N10" s="118">
        <f t="shared" si="5"/>
        <v>72</v>
      </c>
      <c r="O10" s="130">
        <f t="shared" si="20"/>
        <v>255</v>
      </c>
      <c r="P10" s="118">
        <f t="shared" si="6"/>
        <v>76</v>
      </c>
      <c r="Q10" s="130">
        <f t="shared" si="21"/>
        <v>271</v>
      </c>
      <c r="R10" s="118">
        <f t="shared" si="7"/>
        <v>80</v>
      </c>
      <c r="S10" s="130">
        <f t="shared" si="22"/>
        <v>285</v>
      </c>
      <c r="T10" s="118">
        <f t="shared" si="8"/>
        <v>84</v>
      </c>
      <c r="U10" s="130">
        <f t="shared" si="23"/>
        <v>300</v>
      </c>
      <c r="V10" s="118">
        <f t="shared" si="9"/>
        <v>88</v>
      </c>
      <c r="W10" s="130">
        <f t="shared" si="24"/>
        <v>313</v>
      </c>
      <c r="X10" s="118">
        <f t="shared" si="10"/>
        <v>93</v>
      </c>
      <c r="Y10" s="130">
        <f t="shared" si="25"/>
        <v>328</v>
      </c>
      <c r="Z10" s="118">
        <f t="shared" si="11"/>
        <v>96</v>
      </c>
      <c r="AA10" s="130">
        <f t="shared" si="26"/>
        <v>341</v>
      </c>
      <c r="AB10" s="119">
        <f t="shared" si="12"/>
        <v>101</v>
      </c>
      <c r="AC10" s="131">
        <f t="shared" si="27"/>
        <v>358</v>
      </c>
    </row>
    <row r="11" spans="1:31" s="120" customFormat="1" ht="11.1" customHeight="1">
      <c r="A11" s="117">
        <v>6</v>
      </c>
      <c r="B11" s="118">
        <f t="shared" si="0"/>
        <v>53</v>
      </c>
      <c r="C11" s="130">
        <f t="shared" si="13"/>
        <v>192</v>
      </c>
      <c r="D11" s="118">
        <f t="shared" si="1"/>
        <v>60</v>
      </c>
      <c r="E11" s="130">
        <f t="shared" si="14"/>
        <v>216</v>
      </c>
      <c r="F11" s="118">
        <f t="shared" si="2"/>
        <v>64</v>
      </c>
      <c r="G11" s="130">
        <f t="shared" si="15"/>
        <v>232</v>
      </c>
      <c r="H11" s="118">
        <f t="shared" si="16"/>
        <v>76</v>
      </c>
      <c r="I11" s="130">
        <f t="shared" si="17"/>
        <v>271</v>
      </c>
      <c r="J11" s="118">
        <f t="shared" si="3"/>
        <v>80</v>
      </c>
      <c r="K11" s="130">
        <f t="shared" si="18"/>
        <v>282</v>
      </c>
      <c r="L11" s="118">
        <f t="shared" si="4"/>
        <v>83</v>
      </c>
      <c r="M11" s="130">
        <f t="shared" si="19"/>
        <v>295</v>
      </c>
      <c r="N11" s="118">
        <f t="shared" si="5"/>
        <v>86</v>
      </c>
      <c r="O11" s="130">
        <f t="shared" si="20"/>
        <v>305</v>
      </c>
      <c r="P11" s="118">
        <f t="shared" si="6"/>
        <v>92</v>
      </c>
      <c r="Q11" s="130">
        <f t="shared" si="21"/>
        <v>325</v>
      </c>
      <c r="R11" s="118">
        <f t="shared" si="7"/>
        <v>96</v>
      </c>
      <c r="S11" s="130">
        <f t="shared" si="22"/>
        <v>341</v>
      </c>
      <c r="T11" s="118">
        <f t="shared" si="8"/>
        <v>100</v>
      </c>
      <c r="U11" s="130">
        <f t="shared" si="23"/>
        <v>358</v>
      </c>
      <c r="V11" s="118">
        <f t="shared" si="9"/>
        <v>106</v>
      </c>
      <c r="W11" s="130">
        <f t="shared" si="24"/>
        <v>375</v>
      </c>
      <c r="X11" s="118">
        <f t="shared" si="10"/>
        <v>111</v>
      </c>
      <c r="Y11" s="130">
        <f t="shared" si="25"/>
        <v>393</v>
      </c>
      <c r="Z11" s="118">
        <f t="shared" si="11"/>
        <v>116</v>
      </c>
      <c r="AA11" s="130">
        <f t="shared" si="26"/>
        <v>409</v>
      </c>
      <c r="AB11" s="119">
        <f t="shared" si="12"/>
        <v>121</v>
      </c>
      <c r="AC11" s="131">
        <f t="shared" si="27"/>
        <v>429</v>
      </c>
    </row>
    <row r="12" spans="1:31" s="120" customFormat="1" ht="11.1" customHeight="1">
      <c r="A12" s="117">
        <v>7</v>
      </c>
      <c r="B12" s="118">
        <f t="shared" si="0"/>
        <v>62</v>
      </c>
      <c r="C12" s="130">
        <f t="shared" si="13"/>
        <v>223</v>
      </c>
      <c r="D12" s="118">
        <f t="shared" si="1"/>
        <v>70</v>
      </c>
      <c r="E12" s="130">
        <f t="shared" si="14"/>
        <v>251</v>
      </c>
      <c r="F12" s="118">
        <f t="shared" si="2"/>
        <v>75</v>
      </c>
      <c r="G12" s="130">
        <f t="shared" si="15"/>
        <v>271</v>
      </c>
      <c r="H12" s="118">
        <f t="shared" si="16"/>
        <v>88</v>
      </c>
      <c r="I12" s="130">
        <f t="shared" si="17"/>
        <v>317</v>
      </c>
      <c r="J12" s="118">
        <f t="shared" si="3"/>
        <v>93</v>
      </c>
      <c r="K12" s="130">
        <f t="shared" si="18"/>
        <v>329</v>
      </c>
      <c r="L12" s="118">
        <f t="shared" si="4"/>
        <v>97</v>
      </c>
      <c r="M12" s="130">
        <f t="shared" si="19"/>
        <v>344</v>
      </c>
      <c r="N12" s="118">
        <f t="shared" si="5"/>
        <v>100</v>
      </c>
      <c r="O12" s="130">
        <f t="shared" si="20"/>
        <v>356</v>
      </c>
      <c r="P12" s="118">
        <f t="shared" si="6"/>
        <v>107</v>
      </c>
      <c r="Q12" s="130">
        <f t="shared" si="21"/>
        <v>379</v>
      </c>
      <c r="R12" s="118">
        <f t="shared" si="7"/>
        <v>112</v>
      </c>
      <c r="S12" s="130">
        <f t="shared" si="22"/>
        <v>398</v>
      </c>
      <c r="T12" s="118">
        <f t="shared" si="8"/>
        <v>118</v>
      </c>
      <c r="U12" s="130">
        <f t="shared" si="23"/>
        <v>417</v>
      </c>
      <c r="V12" s="118">
        <f t="shared" si="9"/>
        <v>123</v>
      </c>
      <c r="W12" s="130">
        <f t="shared" si="24"/>
        <v>437</v>
      </c>
      <c r="X12" s="118">
        <f t="shared" si="10"/>
        <v>130</v>
      </c>
      <c r="Y12" s="130">
        <f t="shared" si="25"/>
        <v>459</v>
      </c>
      <c r="Z12" s="118">
        <f t="shared" si="11"/>
        <v>134</v>
      </c>
      <c r="AA12" s="130">
        <f t="shared" si="26"/>
        <v>476</v>
      </c>
      <c r="AB12" s="119">
        <f t="shared" si="12"/>
        <v>142</v>
      </c>
      <c r="AC12" s="131">
        <f t="shared" si="27"/>
        <v>501</v>
      </c>
    </row>
    <row r="13" spans="1:31" s="120" customFormat="1" ht="11.1" customHeight="1">
      <c r="A13" s="117">
        <v>8</v>
      </c>
      <c r="B13" s="118">
        <f t="shared" si="0"/>
        <v>71</v>
      </c>
      <c r="C13" s="130">
        <f t="shared" si="13"/>
        <v>256</v>
      </c>
      <c r="D13" s="118">
        <f t="shared" si="1"/>
        <v>81</v>
      </c>
      <c r="E13" s="130">
        <f t="shared" si="14"/>
        <v>287</v>
      </c>
      <c r="F13" s="118">
        <f t="shared" si="2"/>
        <v>86</v>
      </c>
      <c r="G13" s="130">
        <f t="shared" si="15"/>
        <v>309</v>
      </c>
      <c r="H13" s="118">
        <f t="shared" si="16"/>
        <v>101</v>
      </c>
      <c r="I13" s="130">
        <f t="shared" si="17"/>
        <v>362</v>
      </c>
      <c r="J13" s="118">
        <f t="shared" si="3"/>
        <v>106</v>
      </c>
      <c r="K13" s="130">
        <f t="shared" si="18"/>
        <v>377</v>
      </c>
      <c r="L13" s="118">
        <f t="shared" si="4"/>
        <v>110</v>
      </c>
      <c r="M13" s="130">
        <f t="shared" si="19"/>
        <v>394</v>
      </c>
      <c r="N13" s="118">
        <f t="shared" si="5"/>
        <v>115</v>
      </c>
      <c r="O13" s="130">
        <f t="shared" si="20"/>
        <v>407</v>
      </c>
      <c r="P13" s="118">
        <f t="shared" si="6"/>
        <v>122</v>
      </c>
      <c r="Q13" s="130">
        <f t="shared" si="21"/>
        <v>434</v>
      </c>
      <c r="R13" s="118">
        <f t="shared" si="7"/>
        <v>128</v>
      </c>
      <c r="S13" s="130">
        <f t="shared" si="22"/>
        <v>455</v>
      </c>
      <c r="T13" s="118">
        <f t="shared" si="8"/>
        <v>134</v>
      </c>
      <c r="U13" s="130">
        <f t="shared" si="23"/>
        <v>477</v>
      </c>
      <c r="V13" s="118">
        <f t="shared" si="9"/>
        <v>141</v>
      </c>
      <c r="W13" s="130">
        <f t="shared" si="24"/>
        <v>500</v>
      </c>
      <c r="X13" s="118">
        <f t="shared" si="10"/>
        <v>148</v>
      </c>
      <c r="Y13" s="130">
        <f t="shared" si="25"/>
        <v>524</v>
      </c>
      <c r="Z13" s="118">
        <f t="shared" si="11"/>
        <v>154</v>
      </c>
      <c r="AA13" s="130">
        <f t="shared" si="26"/>
        <v>545</v>
      </c>
      <c r="AB13" s="119">
        <f t="shared" si="12"/>
        <v>161</v>
      </c>
      <c r="AC13" s="131">
        <f t="shared" si="27"/>
        <v>572</v>
      </c>
    </row>
    <row r="14" spans="1:31" s="120" customFormat="1" ht="11.1" customHeight="1">
      <c r="A14" s="117">
        <v>9</v>
      </c>
      <c r="B14" s="118">
        <f t="shared" si="0"/>
        <v>80</v>
      </c>
      <c r="C14" s="130">
        <f t="shared" si="13"/>
        <v>287</v>
      </c>
      <c r="D14" s="118">
        <f t="shared" si="1"/>
        <v>91</v>
      </c>
      <c r="E14" s="130">
        <f t="shared" si="14"/>
        <v>324</v>
      </c>
      <c r="F14" s="118">
        <f t="shared" si="2"/>
        <v>97</v>
      </c>
      <c r="G14" s="130">
        <f t="shared" si="15"/>
        <v>348</v>
      </c>
      <c r="H14" s="118">
        <f t="shared" si="16"/>
        <v>115</v>
      </c>
      <c r="I14" s="130">
        <f t="shared" si="17"/>
        <v>407</v>
      </c>
      <c r="J14" s="118">
        <f t="shared" si="3"/>
        <v>119</v>
      </c>
      <c r="K14" s="130">
        <f t="shared" si="18"/>
        <v>424</v>
      </c>
      <c r="L14" s="118">
        <f t="shared" si="4"/>
        <v>124</v>
      </c>
      <c r="M14" s="130">
        <f t="shared" si="19"/>
        <v>443</v>
      </c>
      <c r="N14" s="118">
        <f t="shared" si="5"/>
        <v>129</v>
      </c>
      <c r="O14" s="130">
        <f t="shared" si="20"/>
        <v>459</v>
      </c>
      <c r="P14" s="118">
        <f t="shared" si="6"/>
        <v>137</v>
      </c>
      <c r="Q14" s="130">
        <f t="shared" si="21"/>
        <v>488</v>
      </c>
      <c r="R14" s="118">
        <f t="shared" si="7"/>
        <v>144</v>
      </c>
      <c r="S14" s="130">
        <f t="shared" si="22"/>
        <v>512</v>
      </c>
      <c r="T14" s="118">
        <f t="shared" si="8"/>
        <v>152</v>
      </c>
      <c r="U14" s="130">
        <f t="shared" si="23"/>
        <v>537</v>
      </c>
      <c r="V14" s="118">
        <f t="shared" si="9"/>
        <v>158</v>
      </c>
      <c r="W14" s="130">
        <f t="shared" si="24"/>
        <v>562</v>
      </c>
      <c r="X14" s="118">
        <f t="shared" si="10"/>
        <v>166</v>
      </c>
      <c r="Y14" s="130">
        <f t="shared" si="25"/>
        <v>591</v>
      </c>
      <c r="Z14" s="118">
        <f t="shared" si="11"/>
        <v>172</v>
      </c>
      <c r="AA14" s="130">
        <f t="shared" si="26"/>
        <v>612</v>
      </c>
      <c r="AB14" s="119">
        <f t="shared" si="12"/>
        <v>182</v>
      </c>
      <c r="AC14" s="131">
        <f t="shared" si="27"/>
        <v>644</v>
      </c>
    </row>
    <row r="15" spans="1:31" s="120" customFormat="1" ht="11.1" customHeight="1">
      <c r="A15" s="117">
        <v>10</v>
      </c>
      <c r="B15" s="118">
        <f t="shared" si="0"/>
        <v>88</v>
      </c>
      <c r="C15" s="130">
        <f t="shared" si="13"/>
        <v>320</v>
      </c>
      <c r="D15" s="118">
        <f t="shared" si="1"/>
        <v>100</v>
      </c>
      <c r="E15" s="130">
        <f t="shared" si="14"/>
        <v>360</v>
      </c>
      <c r="F15" s="118">
        <f t="shared" si="2"/>
        <v>108</v>
      </c>
      <c r="G15" s="130">
        <f t="shared" si="15"/>
        <v>388</v>
      </c>
      <c r="H15" s="118">
        <f t="shared" si="16"/>
        <v>127</v>
      </c>
      <c r="I15" s="130">
        <f t="shared" si="17"/>
        <v>453</v>
      </c>
      <c r="J15" s="118">
        <f t="shared" si="3"/>
        <v>132</v>
      </c>
      <c r="K15" s="130">
        <f t="shared" si="18"/>
        <v>472</v>
      </c>
      <c r="L15" s="118">
        <f t="shared" si="4"/>
        <v>139</v>
      </c>
      <c r="M15" s="130">
        <f t="shared" si="19"/>
        <v>493</v>
      </c>
      <c r="N15" s="118">
        <f t="shared" si="5"/>
        <v>143</v>
      </c>
      <c r="O15" s="130">
        <f t="shared" si="20"/>
        <v>510</v>
      </c>
      <c r="P15" s="118">
        <f t="shared" si="6"/>
        <v>153</v>
      </c>
      <c r="Q15" s="130">
        <f t="shared" si="21"/>
        <v>542</v>
      </c>
      <c r="R15" s="118">
        <f t="shared" si="7"/>
        <v>160</v>
      </c>
      <c r="S15" s="130">
        <f t="shared" si="22"/>
        <v>570</v>
      </c>
      <c r="T15" s="118">
        <f t="shared" si="8"/>
        <v>168</v>
      </c>
      <c r="U15" s="130">
        <f t="shared" si="23"/>
        <v>597</v>
      </c>
      <c r="V15" s="118">
        <f t="shared" si="9"/>
        <v>176</v>
      </c>
      <c r="W15" s="130">
        <f t="shared" si="24"/>
        <v>625</v>
      </c>
      <c r="X15" s="118">
        <f t="shared" si="10"/>
        <v>184</v>
      </c>
      <c r="Y15" s="130">
        <f t="shared" si="25"/>
        <v>656</v>
      </c>
      <c r="Z15" s="118">
        <f t="shared" si="11"/>
        <v>192</v>
      </c>
      <c r="AA15" s="130">
        <f t="shared" si="26"/>
        <v>681</v>
      </c>
      <c r="AB15" s="119">
        <f t="shared" si="12"/>
        <v>202</v>
      </c>
      <c r="AC15" s="131">
        <f t="shared" si="27"/>
        <v>716</v>
      </c>
    </row>
    <row r="16" spans="1:31" s="120" customFormat="1" ht="11.1" customHeight="1">
      <c r="A16" s="117">
        <v>11</v>
      </c>
      <c r="B16" s="118">
        <f t="shared" si="0"/>
        <v>98</v>
      </c>
      <c r="C16" s="130">
        <f t="shared" si="13"/>
        <v>351</v>
      </c>
      <c r="D16" s="118">
        <f t="shared" si="1"/>
        <v>110</v>
      </c>
      <c r="E16" s="130">
        <f t="shared" si="14"/>
        <v>396</v>
      </c>
      <c r="F16" s="118">
        <f t="shared" si="2"/>
        <v>119</v>
      </c>
      <c r="G16" s="130">
        <f t="shared" si="15"/>
        <v>426</v>
      </c>
      <c r="H16" s="118">
        <f t="shared" si="16"/>
        <v>140</v>
      </c>
      <c r="I16" s="130">
        <f t="shared" si="17"/>
        <v>498</v>
      </c>
      <c r="J16" s="118">
        <f t="shared" si="3"/>
        <v>145</v>
      </c>
      <c r="K16" s="130">
        <f t="shared" si="18"/>
        <v>518</v>
      </c>
      <c r="L16" s="118">
        <f t="shared" si="4"/>
        <v>152</v>
      </c>
      <c r="M16" s="130">
        <f t="shared" si="19"/>
        <v>542</v>
      </c>
      <c r="N16" s="118">
        <f t="shared" si="5"/>
        <v>157</v>
      </c>
      <c r="O16" s="130">
        <f t="shared" si="20"/>
        <v>561</v>
      </c>
      <c r="P16" s="118">
        <f t="shared" si="6"/>
        <v>168</v>
      </c>
      <c r="Q16" s="130">
        <f t="shared" si="21"/>
        <v>597</v>
      </c>
      <c r="R16" s="118">
        <f t="shared" si="7"/>
        <v>176</v>
      </c>
      <c r="S16" s="130">
        <f t="shared" si="22"/>
        <v>626</v>
      </c>
      <c r="T16" s="118">
        <f t="shared" si="8"/>
        <v>184</v>
      </c>
      <c r="U16" s="130">
        <f t="shared" si="23"/>
        <v>657</v>
      </c>
      <c r="V16" s="118">
        <f t="shared" si="9"/>
        <v>193</v>
      </c>
      <c r="W16" s="130">
        <f t="shared" si="24"/>
        <v>687</v>
      </c>
      <c r="X16" s="118">
        <f t="shared" si="10"/>
        <v>203</v>
      </c>
      <c r="Y16" s="130">
        <f t="shared" si="25"/>
        <v>721</v>
      </c>
      <c r="Z16" s="118">
        <f t="shared" si="11"/>
        <v>212</v>
      </c>
      <c r="AA16" s="130">
        <f t="shared" si="26"/>
        <v>750</v>
      </c>
      <c r="AB16" s="119">
        <f t="shared" si="12"/>
        <v>223</v>
      </c>
      <c r="AC16" s="131">
        <f t="shared" si="27"/>
        <v>788</v>
      </c>
    </row>
    <row r="17" spans="1:29" s="120" customFormat="1" ht="11.1" customHeight="1">
      <c r="A17" s="117">
        <v>12</v>
      </c>
      <c r="B17" s="118">
        <f t="shared" si="0"/>
        <v>107</v>
      </c>
      <c r="C17" s="130">
        <f t="shared" si="13"/>
        <v>384</v>
      </c>
      <c r="D17" s="118">
        <f t="shared" si="1"/>
        <v>120</v>
      </c>
      <c r="E17" s="130">
        <f t="shared" si="14"/>
        <v>432</v>
      </c>
      <c r="F17" s="118">
        <f t="shared" si="2"/>
        <v>130</v>
      </c>
      <c r="G17" s="130">
        <f t="shared" si="15"/>
        <v>465</v>
      </c>
      <c r="H17" s="118">
        <f t="shared" si="16"/>
        <v>152</v>
      </c>
      <c r="I17" s="130">
        <f t="shared" si="17"/>
        <v>543</v>
      </c>
      <c r="J17" s="118">
        <f t="shared" si="3"/>
        <v>158</v>
      </c>
      <c r="K17" s="130">
        <f t="shared" si="18"/>
        <v>565</v>
      </c>
      <c r="L17" s="118">
        <f t="shared" si="4"/>
        <v>166</v>
      </c>
      <c r="M17" s="130">
        <f t="shared" si="19"/>
        <v>591</v>
      </c>
      <c r="N17" s="118">
        <f t="shared" si="5"/>
        <v>171</v>
      </c>
      <c r="O17" s="130">
        <f t="shared" si="20"/>
        <v>612</v>
      </c>
      <c r="P17" s="118">
        <f t="shared" si="6"/>
        <v>183</v>
      </c>
      <c r="Q17" s="130">
        <f t="shared" si="21"/>
        <v>651</v>
      </c>
      <c r="R17" s="118">
        <f t="shared" si="7"/>
        <v>192</v>
      </c>
      <c r="S17" s="130">
        <f t="shared" si="22"/>
        <v>683</v>
      </c>
      <c r="T17" s="118">
        <f t="shared" si="8"/>
        <v>202</v>
      </c>
      <c r="U17" s="130">
        <f t="shared" si="23"/>
        <v>717</v>
      </c>
      <c r="V17" s="118">
        <f t="shared" si="9"/>
        <v>212</v>
      </c>
      <c r="W17" s="130">
        <f t="shared" si="24"/>
        <v>751</v>
      </c>
      <c r="X17" s="118">
        <f t="shared" si="10"/>
        <v>221</v>
      </c>
      <c r="Y17" s="130">
        <f t="shared" si="25"/>
        <v>787</v>
      </c>
      <c r="Z17" s="118">
        <f t="shared" si="11"/>
        <v>230</v>
      </c>
      <c r="AA17" s="130">
        <f t="shared" si="26"/>
        <v>817</v>
      </c>
      <c r="AB17" s="119">
        <f t="shared" si="12"/>
        <v>242</v>
      </c>
      <c r="AC17" s="131">
        <f t="shared" si="27"/>
        <v>860</v>
      </c>
    </row>
    <row r="18" spans="1:29" s="120" customFormat="1" ht="11.1" customHeight="1">
      <c r="A18" s="117">
        <v>13</v>
      </c>
      <c r="B18" s="118">
        <f t="shared" si="0"/>
        <v>116</v>
      </c>
      <c r="C18" s="130">
        <f t="shared" si="13"/>
        <v>416</v>
      </c>
      <c r="D18" s="118">
        <f t="shared" si="1"/>
        <v>131</v>
      </c>
      <c r="E18" s="130">
        <f t="shared" si="14"/>
        <v>468</v>
      </c>
      <c r="F18" s="118">
        <f t="shared" si="2"/>
        <v>141</v>
      </c>
      <c r="G18" s="130">
        <f t="shared" si="15"/>
        <v>503</v>
      </c>
      <c r="H18" s="118">
        <f t="shared" si="16"/>
        <v>165</v>
      </c>
      <c r="I18" s="130">
        <f t="shared" si="17"/>
        <v>589</v>
      </c>
      <c r="J18" s="118">
        <f t="shared" si="3"/>
        <v>171</v>
      </c>
      <c r="K18" s="130">
        <f t="shared" si="18"/>
        <v>613</v>
      </c>
      <c r="L18" s="118">
        <f t="shared" si="4"/>
        <v>180</v>
      </c>
      <c r="M18" s="130">
        <f t="shared" si="19"/>
        <v>641</v>
      </c>
      <c r="N18" s="118">
        <f t="shared" si="5"/>
        <v>185</v>
      </c>
      <c r="O18" s="130">
        <f t="shared" si="20"/>
        <v>663</v>
      </c>
      <c r="P18" s="118">
        <f t="shared" si="6"/>
        <v>199</v>
      </c>
      <c r="Q18" s="130">
        <f t="shared" si="21"/>
        <v>706</v>
      </c>
      <c r="R18" s="118">
        <f t="shared" si="7"/>
        <v>208</v>
      </c>
      <c r="S18" s="130">
        <f t="shared" si="22"/>
        <v>741</v>
      </c>
      <c r="T18" s="118">
        <f t="shared" si="8"/>
        <v>218</v>
      </c>
      <c r="U18" s="130">
        <f t="shared" si="23"/>
        <v>777</v>
      </c>
      <c r="V18" s="118">
        <f t="shared" si="9"/>
        <v>229</v>
      </c>
      <c r="W18" s="130">
        <f t="shared" si="24"/>
        <v>813</v>
      </c>
      <c r="X18" s="118">
        <f t="shared" si="10"/>
        <v>240</v>
      </c>
      <c r="Y18" s="130">
        <f t="shared" si="25"/>
        <v>853</v>
      </c>
      <c r="Z18" s="118">
        <f t="shared" si="11"/>
        <v>250</v>
      </c>
      <c r="AA18" s="130">
        <f t="shared" si="26"/>
        <v>886</v>
      </c>
      <c r="AB18" s="119">
        <f t="shared" si="12"/>
        <v>263</v>
      </c>
      <c r="AC18" s="131">
        <f t="shared" si="27"/>
        <v>932</v>
      </c>
    </row>
    <row r="19" spans="1:29" s="120" customFormat="1" ht="11.1" customHeight="1">
      <c r="A19" s="117">
        <v>14</v>
      </c>
      <c r="B19" s="118">
        <f t="shared" si="0"/>
        <v>124</v>
      </c>
      <c r="C19" s="130">
        <f t="shared" si="13"/>
        <v>448</v>
      </c>
      <c r="D19" s="118">
        <f t="shared" si="1"/>
        <v>141</v>
      </c>
      <c r="E19" s="130">
        <f t="shared" si="14"/>
        <v>505</v>
      </c>
      <c r="F19" s="118">
        <f t="shared" si="2"/>
        <v>152</v>
      </c>
      <c r="G19" s="130">
        <f t="shared" si="15"/>
        <v>542</v>
      </c>
      <c r="H19" s="118">
        <f t="shared" si="16"/>
        <v>178</v>
      </c>
      <c r="I19" s="130">
        <f t="shared" si="17"/>
        <v>634</v>
      </c>
      <c r="J19" s="118">
        <f t="shared" si="3"/>
        <v>184</v>
      </c>
      <c r="K19" s="130">
        <f t="shared" si="18"/>
        <v>660</v>
      </c>
      <c r="L19" s="118">
        <f t="shared" si="4"/>
        <v>193</v>
      </c>
      <c r="M19" s="130">
        <f t="shared" si="19"/>
        <v>690</v>
      </c>
      <c r="N19" s="118">
        <f t="shared" si="5"/>
        <v>201</v>
      </c>
      <c r="O19" s="130">
        <f t="shared" si="20"/>
        <v>713</v>
      </c>
      <c r="P19" s="118">
        <f t="shared" si="6"/>
        <v>214</v>
      </c>
      <c r="Q19" s="130">
        <f t="shared" si="21"/>
        <v>759</v>
      </c>
      <c r="R19" s="118">
        <f t="shared" si="7"/>
        <v>224</v>
      </c>
      <c r="S19" s="130">
        <f t="shared" si="22"/>
        <v>797</v>
      </c>
      <c r="T19" s="118">
        <f t="shared" si="8"/>
        <v>236</v>
      </c>
      <c r="U19" s="130">
        <f t="shared" si="23"/>
        <v>837</v>
      </c>
      <c r="V19" s="118">
        <f t="shared" si="9"/>
        <v>247</v>
      </c>
      <c r="W19" s="130">
        <f t="shared" si="24"/>
        <v>876</v>
      </c>
      <c r="X19" s="118">
        <f t="shared" si="10"/>
        <v>259</v>
      </c>
      <c r="Y19" s="130">
        <f t="shared" si="25"/>
        <v>918</v>
      </c>
      <c r="Z19" s="118">
        <f t="shared" si="11"/>
        <v>268</v>
      </c>
      <c r="AA19" s="130">
        <f t="shared" si="26"/>
        <v>953</v>
      </c>
      <c r="AB19" s="119">
        <f t="shared" si="12"/>
        <v>283</v>
      </c>
      <c r="AC19" s="131">
        <f t="shared" si="27"/>
        <v>1002</v>
      </c>
    </row>
    <row r="20" spans="1:29" s="120" customFormat="1" ht="11.1" customHeight="1">
      <c r="A20" s="117">
        <v>15</v>
      </c>
      <c r="B20" s="118">
        <f t="shared" si="0"/>
        <v>133</v>
      </c>
      <c r="C20" s="130">
        <f t="shared" si="13"/>
        <v>480</v>
      </c>
      <c r="D20" s="118">
        <f t="shared" si="1"/>
        <v>151</v>
      </c>
      <c r="E20" s="130">
        <f t="shared" si="14"/>
        <v>541</v>
      </c>
      <c r="F20" s="118">
        <f t="shared" si="2"/>
        <v>163</v>
      </c>
      <c r="G20" s="130">
        <f t="shared" si="15"/>
        <v>581</v>
      </c>
      <c r="H20" s="118">
        <f t="shared" si="16"/>
        <v>190</v>
      </c>
      <c r="I20" s="130">
        <f t="shared" si="17"/>
        <v>679</v>
      </c>
      <c r="J20" s="118">
        <f t="shared" si="3"/>
        <v>199</v>
      </c>
      <c r="K20" s="130">
        <f t="shared" si="18"/>
        <v>707</v>
      </c>
      <c r="L20" s="118">
        <f t="shared" si="4"/>
        <v>207</v>
      </c>
      <c r="M20" s="130">
        <f t="shared" si="19"/>
        <v>739</v>
      </c>
      <c r="N20" s="118">
        <f t="shared" si="5"/>
        <v>215</v>
      </c>
      <c r="O20" s="130">
        <f t="shared" si="20"/>
        <v>765</v>
      </c>
      <c r="P20" s="118">
        <f t="shared" si="6"/>
        <v>229</v>
      </c>
      <c r="Q20" s="130">
        <f t="shared" si="21"/>
        <v>814</v>
      </c>
      <c r="R20" s="118">
        <f t="shared" si="7"/>
        <v>240</v>
      </c>
      <c r="S20" s="130">
        <f t="shared" si="22"/>
        <v>854</v>
      </c>
      <c r="T20" s="118">
        <f t="shared" si="8"/>
        <v>252</v>
      </c>
      <c r="U20" s="130">
        <f t="shared" si="23"/>
        <v>897</v>
      </c>
      <c r="V20" s="118">
        <f t="shared" si="9"/>
        <v>264</v>
      </c>
      <c r="W20" s="130">
        <f t="shared" si="24"/>
        <v>938</v>
      </c>
      <c r="X20" s="118">
        <f t="shared" si="10"/>
        <v>277</v>
      </c>
      <c r="Y20" s="130">
        <f t="shared" si="25"/>
        <v>984</v>
      </c>
      <c r="Z20" s="118">
        <f t="shared" si="11"/>
        <v>288</v>
      </c>
      <c r="AA20" s="130">
        <f t="shared" si="26"/>
        <v>1022</v>
      </c>
      <c r="AB20" s="119">
        <f t="shared" si="12"/>
        <v>303</v>
      </c>
      <c r="AC20" s="131">
        <f t="shared" si="27"/>
        <v>1074</v>
      </c>
    </row>
    <row r="21" spans="1:29" s="120" customFormat="1" ht="11.1" customHeight="1">
      <c r="A21" s="117">
        <v>16</v>
      </c>
      <c r="B21" s="118">
        <f t="shared" si="0"/>
        <v>142</v>
      </c>
      <c r="C21" s="130">
        <f t="shared" si="13"/>
        <v>512</v>
      </c>
      <c r="D21" s="118">
        <f t="shared" si="1"/>
        <v>160</v>
      </c>
      <c r="E21" s="130">
        <f t="shared" si="14"/>
        <v>577</v>
      </c>
      <c r="F21" s="118">
        <f t="shared" si="2"/>
        <v>172</v>
      </c>
      <c r="G21" s="130">
        <f t="shared" si="15"/>
        <v>619</v>
      </c>
      <c r="H21" s="118">
        <f t="shared" si="16"/>
        <v>203</v>
      </c>
      <c r="I21" s="130">
        <f t="shared" si="17"/>
        <v>724</v>
      </c>
      <c r="J21" s="118">
        <f t="shared" si="3"/>
        <v>212</v>
      </c>
      <c r="K21" s="130">
        <f t="shared" si="18"/>
        <v>755</v>
      </c>
      <c r="L21" s="118">
        <f t="shared" si="4"/>
        <v>221</v>
      </c>
      <c r="M21" s="130">
        <f t="shared" si="19"/>
        <v>790</v>
      </c>
      <c r="N21" s="118">
        <f t="shared" si="5"/>
        <v>229</v>
      </c>
      <c r="O21" s="130">
        <f t="shared" si="20"/>
        <v>816</v>
      </c>
      <c r="P21" s="118">
        <f t="shared" si="6"/>
        <v>243</v>
      </c>
      <c r="Q21" s="130">
        <f t="shared" si="21"/>
        <v>868</v>
      </c>
      <c r="R21" s="118">
        <f t="shared" si="7"/>
        <v>256</v>
      </c>
      <c r="S21" s="130">
        <f t="shared" si="22"/>
        <v>912</v>
      </c>
      <c r="T21" s="118">
        <f t="shared" si="8"/>
        <v>269</v>
      </c>
      <c r="U21" s="130">
        <f t="shared" si="23"/>
        <v>956</v>
      </c>
      <c r="V21" s="118">
        <f t="shared" si="9"/>
        <v>281</v>
      </c>
      <c r="W21" s="130">
        <f t="shared" si="24"/>
        <v>1000</v>
      </c>
      <c r="X21" s="118">
        <f t="shared" si="10"/>
        <v>296</v>
      </c>
      <c r="Y21" s="130">
        <f t="shared" si="25"/>
        <v>1050</v>
      </c>
      <c r="Z21" s="118">
        <f t="shared" si="11"/>
        <v>308</v>
      </c>
      <c r="AA21" s="130">
        <f t="shared" si="26"/>
        <v>1091</v>
      </c>
      <c r="AB21" s="119">
        <f t="shared" si="12"/>
        <v>323</v>
      </c>
      <c r="AC21" s="131">
        <f t="shared" si="27"/>
        <v>1146</v>
      </c>
    </row>
    <row r="22" spans="1:29" s="120" customFormat="1" ht="11.1" customHeight="1">
      <c r="A22" s="117">
        <v>17</v>
      </c>
      <c r="B22" s="118">
        <f t="shared" si="0"/>
        <v>151</v>
      </c>
      <c r="C22" s="130">
        <f t="shared" si="13"/>
        <v>544</v>
      </c>
      <c r="D22" s="118">
        <f t="shared" si="1"/>
        <v>170</v>
      </c>
      <c r="E22" s="130">
        <f t="shared" si="14"/>
        <v>613</v>
      </c>
      <c r="F22" s="118">
        <f t="shared" si="2"/>
        <v>183</v>
      </c>
      <c r="G22" s="130">
        <f t="shared" si="15"/>
        <v>659</v>
      </c>
      <c r="H22" s="118">
        <f t="shared" si="16"/>
        <v>215</v>
      </c>
      <c r="I22" s="130">
        <f t="shared" si="17"/>
        <v>770</v>
      </c>
      <c r="J22" s="118">
        <f t="shared" si="3"/>
        <v>225</v>
      </c>
      <c r="K22" s="130">
        <f t="shared" si="18"/>
        <v>801</v>
      </c>
      <c r="L22" s="118">
        <f t="shared" si="4"/>
        <v>235</v>
      </c>
      <c r="M22" s="130">
        <f t="shared" si="19"/>
        <v>839</v>
      </c>
      <c r="N22" s="118">
        <f t="shared" si="5"/>
        <v>243</v>
      </c>
      <c r="O22" s="130">
        <f t="shared" si="20"/>
        <v>867</v>
      </c>
      <c r="P22" s="118">
        <f t="shared" si="6"/>
        <v>259</v>
      </c>
      <c r="Q22" s="130">
        <f t="shared" si="21"/>
        <v>923</v>
      </c>
      <c r="R22" s="118">
        <f t="shared" si="7"/>
        <v>272</v>
      </c>
      <c r="S22" s="130">
        <f t="shared" si="22"/>
        <v>968</v>
      </c>
      <c r="T22" s="118">
        <f t="shared" si="8"/>
        <v>286</v>
      </c>
      <c r="U22" s="130">
        <f t="shared" si="23"/>
        <v>1016</v>
      </c>
      <c r="V22" s="118">
        <f t="shared" si="9"/>
        <v>299</v>
      </c>
      <c r="W22" s="130">
        <f t="shared" si="24"/>
        <v>1063</v>
      </c>
      <c r="X22" s="118">
        <f t="shared" si="10"/>
        <v>314</v>
      </c>
      <c r="Y22" s="130">
        <f t="shared" si="25"/>
        <v>1116</v>
      </c>
      <c r="Z22" s="118">
        <f t="shared" si="11"/>
        <v>326</v>
      </c>
      <c r="AA22" s="130">
        <f t="shared" si="26"/>
        <v>1158</v>
      </c>
      <c r="AB22" s="119">
        <f t="shared" si="12"/>
        <v>344</v>
      </c>
      <c r="AC22" s="131">
        <f t="shared" si="27"/>
        <v>1218</v>
      </c>
    </row>
    <row r="23" spans="1:29" s="120" customFormat="1" ht="11.1" customHeight="1">
      <c r="A23" s="117">
        <v>18</v>
      </c>
      <c r="B23" s="118">
        <f t="shared" si="0"/>
        <v>160</v>
      </c>
      <c r="C23" s="130">
        <f t="shared" si="13"/>
        <v>576</v>
      </c>
      <c r="D23" s="118">
        <f t="shared" si="1"/>
        <v>181</v>
      </c>
      <c r="E23" s="130">
        <f t="shared" si="14"/>
        <v>648</v>
      </c>
      <c r="F23" s="118">
        <f t="shared" si="2"/>
        <v>194</v>
      </c>
      <c r="G23" s="130">
        <f t="shared" si="15"/>
        <v>697</v>
      </c>
      <c r="H23" s="118">
        <f t="shared" si="16"/>
        <v>228</v>
      </c>
      <c r="I23" s="130">
        <f t="shared" si="17"/>
        <v>815</v>
      </c>
      <c r="J23" s="118">
        <f t="shared" si="3"/>
        <v>238</v>
      </c>
      <c r="K23" s="130">
        <f t="shared" si="18"/>
        <v>847</v>
      </c>
      <c r="L23" s="118">
        <f t="shared" si="4"/>
        <v>249</v>
      </c>
      <c r="M23" s="130">
        <f t="shared" si="19"/>
        <v>887</v>
      </c>
      <c r="N23" s="118">
        <f t="shared" si="5"/>
        <v>257</v>
      </c>
      <c r="O23" s="130">
        <f t="shared" si="20"/>
        <v>917</v>
      </c>
      <c r="P23" s="118">
        <f t="shared" si="6"/>
        <v>274</v>
      </c>
      <c r="Q23" s="130">
        <f t="shared" si="21"/>
        <v>976</v>
      </c>
      <c r="R23" s="118">
        <f t="shared" si="7"/>
        <v>288</v>
      </c>
      <c r="S23" s="130">
        <f t="shared" si="22"/>
        <v>1024</v>
      </c>
      <c r="T23" s="118">
        <f t="shared" si="8"/>
        <v>302</v>
      </c>
      <c r="U23" s="130">
        <f t="shared" si="23"/>
        <v>1075</v>
      </c>
      <c r="V23" s="118">
        <f t="shared" si="9"/>
        <v>316</v>
      </c>
      <c r="W23" s="130">
        <f t="shared" si="24"/>
        <v>1124</v>
      </c>
      <c r="X23" s="118">
        <f t="shared" si="10"/>
        <v>333</v>
      </c>
      <c r="Y23" s="130">
        <f t="shared" si="25"/>
        <v>1180</v>
      </c>
      <c r="Z23" s="118">
        <f t="shared" si="11"/>
        <v>346</v>
      </c>
      <c r="AA23" s="130">
        <f t="shared" si="26"/>
        <v>1226</v>
      </c>
      <c r="AB23" s="119">
        <f t="shared" si="12"/>
        <v>363</v>
      </c>
      <c r="AC23" s="131">
        <f t="shared" si="27"/>
        <v>1289</v>
      </c>
    </row>
    <row r="24" spans="1:29" s="120" customFormat="1" ht="11.1" customHeight="1">
      <c r="A24" s="117">
        <v>19</v>
      </c>
      <c r="B24" s="118">
        <f t="shared" si="0"/>
        <v>169</v>
      </c>
      <c r="C24" s="130">
        <f t="shared" si="13"/>
        <v>607</v>
      </c>
      <c r="D24" s="118">
        <f t="shared" si="1"/>
        <v>191</v>
      </c>
      <c r="E24" s="130">
        <f t="shared" si="14"/>
        <v>685</v>
      </c>
      <c r="F24" s="118">
        <f t="shared" si="2"/>
        <v>205</v>
      </c>
      <c r="G24" s="130">
        <f t="shared" si="15"/>
        <v>735</v>
      </c>
      <c r="H24" s="118">
        <f t="shared" si="16"/>
        <v>241</v>
      </c>
      <c r="I24" s="130">
        <f t="shared" si="17"/>
        <v>859</v>
      </c>
      <c r="J24" s="118">
        <f t="shared" si="3"/>
        <v>251</v>
      </c>
      <c r="K24" s="130">
        <f t="shared" si="18"/>
        <v>895</v>
      </c>
      <c r="L24" s="118">
        <f t="shared" si="4"/>
        <v>263</v>
      </c>
      <c r="M24" s="130">
        <f t="shared" si="19"/>
        <v>937</v>
      </c>
      <c r="N24" s="118">
        <f t="shared" si="5"/>
        <v>272</v>
      </c>
      <c r="O24" s="130">
        <f t="shared" si="20"/>
        <v>968</v>
      </c>
      <c r="P24" s="118">
        <f t="shared" si="6"/>
        <v>289</v>
      </c>
      <c r="Q24" s="130">
        <f t="shared" si="21"/>
        <v>1030</v>
      </c>
      <c r="R24" s="118">
        <f t="shared" si="7"/>
        <v>304</v>
      </c>
      <c r="S24" s="130">
        <f t="shared" si="22"/>
        <v>1082</v>
      </c>
      <c r="T24" s="118">
        <f t="shared" si="8"/>
        <v>320</v>
      </c>
      <c r="U24" s="130">
        <f t="shared" si="23"/>
        <v>1135</v>
      </c>
      <c r="V24" s="118">
        <f t="shared" si="9"/>
        <v>335</v>
      </c>
      <c r="W24" s="130">
        <f t="shared" si="24"/>
        <v>1188</v>
      </c>
      <c r="X24" s="118">
        <f t="shared" si="10"/>
        <v>351</v>
      </c>
      <c r="Y24" s="130">
        <f t="shared" si="25"/>
        <v>1246</v>
      </c>
      <c r="Z24" s="118">
        <f t="shared" si="11"/>
        <v>364</v>
      </c>
      <c r="AA24" s="130">
        <f t="shared" si="26"/>
        <v>1293</v>
      </c>
      <c r="AB24" s="119">
        <f t="shared" si="12"/>
        <v>384</v>
      </c>
      <c r="AC24" s="131">
        <f t="shared" si="27"/>
        <v>1360</v>
      </c>
    </row>
    <row r="25" spans="1:29" s="120" customFormat="1" ht="11.1" customHeight="1">
      <c r="A25" s="117">
        <v>20</v>
      </c>
      <c r="B25" s="118">
        <f t="shared" si="0"/>
        <v>178</v>
      </c>
      <c r="C25" s="130">
        <f t="shared" si="13"/>
        <v>640</v>
      </c>
      <c r="D25" s="118">
        <f t="shared" si="1"/>
        <v>201</v>
      </c>
      <c r="E25" s="130">
        <f t="shared" si="14"/>
        <v>721</v>
      </c>
      <c r="F25" s="118">
        <f t="shared" si="2"/>
        <v>216</v>
      </c>
      <c r="G25" s="130">
        <f t="shared" si="15"/>
        <v>774</v>
      </c>
      <c r="H25" s="118">
        <f t="shared" si="16"/>
        <v>253</v>
      </c>
      <c r="I25" s="130">
        <f t="shared" si="17"/>
        <v>905</v>
      </c>
      <c r="J25" s="118">
        <f t="shared" si="3"/>
        <v>264</v>
      </c>
      <c r="K25" s="130">
        <f t="shared" si="18"/>
        <v>942</v>
      </c>
      <c r="L25" s="118">
        <f t="shared" si="4"/>
        <v>276</v>
      </c>
      <c r="M25" s="130">
        <f t="shared" si="19"/>
        <v>986</v>
      </c>
      <c r="N25" s="118">
        <f t="shared" si="5"/>
        <v>286</v>
      </c>
      <c r="O25" s="130">
        <f t="shared" si="20"/>
        <v>1019</v>
      </c>
      <c r="P25" s="118">
        <f t="shared" si="6"/>
        <v>304</v>
      </c>
      <c r="Q25" s="130">
        <f t="shared" si="21"/>
        <v>1085</v>
      </c>
      <c r="R25" s="118">
        <f t="shared" si="7"/>
        <v>320</v>
      </c>
      <c r="S25" s="130">
        <f t="shared" si="22"/>
        <v>1138</v>
      </c>
      <c r="T25" s="118">
        <f t="shared" si="8"/>
        <v>336</v>
      </c>
      <c r="U25" s="130">
        <f t="shared" si="23"/>
        <v>1194</v>
      </c>
      <c r="V25" s="118">
        <f t="shared" si="9"/>
        <v>352</v>
      </c>
      <c r="W25" s="130">
        <f t="shared" si="24"/>
        <v>1250</v>
      </c>
      <c r="X25" s="118">
        <f t="shared" si="10"/>
        <v>370</v>
      </c>
      <c r="Y25" s="130">
        <f t="shared" si="25"/>
        <v>1312</v>
      </c>
      <c r="Z25" s="118">
        <f t="shared" si="11"/>
        <v>384</v>
      </c>
      <c r="AA25" s="130">
        <f t="shared" si="26"/>
        <v>1362</v>
      </c>
      <c r="AB25" s="119">
        <f t="shared" si="12"/>
        <v>404</v>
      </c>
      <c r="AC25" s="131">
        <f t="shared" si="27"/>
        <v>1432</v>
      </c>
    </row>
    <row r="26" spans="1:29" s="120" customFormat="1" ht="11.1" customHeight="1">
      <c r="A26" s="117">
        <v>21</v>
      </c>
      <c r="B26" s="118">
        <f t="shared" si="0"/>
        <v>187</v>
      </c>
      <c r="C26" s="130">
        <f t="shared" si="13"/>
        <v>671</v>
      </c>
      <c r="D26" s="118">
        <f t="shared" si="1"/>
        <v>211</v>
      </c>
      <c r="E26" s="130">
        <f t="shared" si="14"/>
        <v>756</v>
      </c>
      <c r="F26" s="118">
        <f t="shared" si="2"/>
        <v>227</v>
      </c>
      <c r="G26" s="130">
        <f t="shared" si="15"/>
        <v>813</v>
      </c>
      <c r="H26" s="118">
        <f t="shared" si="16"/>
        <v>266</v>
      </c>
      <c r="I26" s="130">
        <f t="shared" si="17"/>
        <v>951</v>
      </c>
      <c r="J26" s="118">
        <f t="shared" si="3"/>
        <v>277</v>
      </c>
      <c r="K26" s="130">
        <f t="shared" si="18"/>
        <v>989</v>
      </c>
      <c r="L26" s="118">
        <f t="shared" si="4"/>
        <v>290</v>
      </c>
      <c r="M26" s="130">
        <f t="shared" si="19"/>
        <v>1035</v>
      </c>
      <c r="N26" s="118">
        <f t="shared" si="5"/>
        <v>300</v>
      </c>
      <c r="O26" s="130">
        <f t="shared" si="20"/>
        <v>1071</v>
      </c>
      <c r="P26" s="118">
        <f t="shared" si="6"/>
        <v>320</v>
      </c>
      <c r="Q26" s="130">
        <f t="shared" si="21"/>
        <v>1139</v>
      </c>
      <c r="R26" s="118">
        <f t="shared" si="7"/>
        <v>336</v>
      </c>
      <c r="S26" s="130">
        <f t="shared" si="22"/>
        <v>1195</v>
      </c>
      <c r="T26" s="118">
        <f t="shared" si="8"/>
        <v>353</v>
      </c>
      <c r="U26" s="130">
        <f t="shared" si="23"/>
        <v>1254</v>
      </c>
      <c r="V26" s="118">
        <f t="shared" si="9"/>
        <v>370</v>
      </c>
      <c r="W26" s="130">
        <f t="shared" si="24"/>
        <v>1313</v>
      </c>
      <c r="X26" s="118">
        <f t="shared" si="10"/>
        <v>388</v>
      </c>
      <c r="Y26" s="130">
        <f t="shared" si="25"/>
        <v>1377</v>
      </c>
      <c r="Z26" s="118">
        <f t="shared" si="11"/>
        <v>404</v>
      </c>
      <c r="AA26" s="130">
        <f t="shared" si="26"/>
        <v>1431</v>
      </c>
      <c r="AB26" s="119">
        <f t="shared" si="12"/>
        <v>424</v>
      </c>
      <c r="AC26" s="131">
        <f t="shared" si="27"/>
        <v>1504</v>
      </c>
    </row>
    <row r="27" spans="1:29" s="120" customFormat="1" ht="11.1" customHeight="1">
      <c r="A27" s="117">
        <v>22</v>
      </c>
      <c r="B27" s="118">
        <f t="shared" si="0"/>
        <v>195</v>
      </c>
      <c r="C27" s="130">
        <f t="shared" si="13"/>
        <v>704</v>
      </c>
      <c r="D27" s="118">
        <f t="shared" si="1"/>
        <v>220</v>
      </c>
      <c r="E27" s="130">
        <f t="shared" si="14"/>
        <v>792</v>
      </c>
      <c r="F27" s="118">
        <f t="shared" si="2"/>
        <v>238</v>
      </c>
      <c r="G27" s="130">
        <f t="shared" si="15"/>
        <v>851</v>
      </c>
      <c r="H27" s="118">
        <f t="shared" si="16"/>
        <v>279</v>
      </c>
      <c r="I27" s="130">
        <f t="shared" si="17"/>
        <v>995</v>
      </c>
      <c r="J27" s="118">
        <f t="shared" si="3"/>
        <v>290</v>
      </c>
      <c r="K27" s="130">
        <f t="shared" si="18"/>
        <v>1037</v>
      </c>
      <c r="L27" s="118">
        <f t="shared" si="4"/>
        <v>304</v>
      </c>
      <c r="M27" s="130">
        <f t="shared" si="19"/>
        <v>1085</v>
      </c>
      <c r="N27" s="118">
        <f t="shared" si="5"/>
        <v>314</v>
      </c>
      <c r="O27" s="130">
        <f t="shared" si="20"/>
        <v>1122</v>
      </c>
      <c r="P27" s="118">
        <f t="shared" si="6"/>
        <v>335</v>
      </c>
      <c r="Q27" s="130">
        <f t="shared" si="21"/>
        <v>1194</v>
      </c>
      <c r="R27" s="118">
        <f t="shared" si="7"/>
        <v>352</v>
      </c>
      <c r="S27" s="130">
        <f t="shared" si="22"/>
        <v>1253</v>
      </c>
      <c r="T27" s="118">
        <f t="shared" si="8"/>
        <v>370</v>
      </c>
      <c r="U27" s="130">
        <f t="shared" si="23"/>
        <v>1314</v>
      </c>
      <c r="V27" s="118">
        <f t="shared" si="9"/>
        <v>387</v>
      </c>
      <c r="W27" s="130">
        <f t="shared" si="24"/>
        <v>1375</v>
      </c>
      <c r="X27" s="118">
        <f t="shared" si="10"/>
        <v>407</v>
      </c>
      <c r="Y27" s="130">
        <f t="shared" si="25"/>
        <v>1443</v>
      </c>
      <c r="Z27" s="118">
        <f t="shared" si="11"/>
        <v>422</v>
      </c>
      <c r="AA27" s="130">
        <f t="shared" si="26"/>
        <v>1498</v>
      </c>
      <c r="AB27" s="119">
        <f t="shared" si="12"/>
        <v>444</v>
      </c>
      <c r="AC27" s="131">
        <f t="shared" si="27"/>
        <v>1576</v>
      </c>
    </row>
    <row r="28" spans="1:29" s="120" customFormat="1" ht="11.1" customHeight="1">
      <c r="A28" s="117">
        <v>23</v>
      </c>
      <c r="B28" s="118">
        <f t="shared" si="0"/>
        <v>204</v>
      </c>
      <c r="C28" s="130">
        <f t="shared" si="13"/>
        <v>736</v>
      </c>
      <c r="D28" s="118">
        <f t="shared" si="1"/>
        <v>231</v>
      </c>
      <c r="E28" s="130">
        <f t="shared" si="14"/>
        <v>828</v>
      </c>
      <c r="F28" s="118">
        <f t="shared" si="2"/>
        <v>249</v>
      </c>
      <c r="G28" s="130">
        <f t="shared" si="15"/>
        <v>890</v>
      </c>
      <c r="H28" s="118">
        <f t="shared" si="16"/>
        <v>291</v>
      </c>
      <c r="I28" s="130">
        <f t="shared" si="17"/>
        <v>1041</v>
      </c>
      <c r="J28" s="118">
        <f t="shared" si="3"/>
        <v>303</v>
      </c>
      <c r="K28" s="130">
        <f t="shared" si="18"/>
        <v>1084</v>
      </c>
      <c r="L28" s="118">
        <f t="shared" si="4"/>
        <v>317</v>
      </c>
      <c r="M28" s="130">
        <f t="shared" si="19"/>
        <v>1134</v>
      </c>
      <c r="N28" s="118">
        <f t="shared" si="5"/>
        <v>329</v>
      </c>
      <c r="O28" s="130">
        <f t="shared" si="20"/>
        <v>1173</v>
      </c>
      <c r="P28" s="118">
        <f t="shared" si="6"/>
        <v>350</v>
      </c>
      <c r="Q28" s="130">
        <f t="shared" si="21"/>
        <v>1247</v>
      </c>
      <c r="R28" s="118">
        <f t="shared" si="7"/>
        <v>368</v>
      </c>
      <c r="S28" s="130">
        <f t="shared" si="22"/>
        <v>1309</v>
      </c>
      <c r="T28" s="118">
        <f t="shared" si="8"/>
        <v>386</v>
      </c>
      <c r="U28" s="130">
        <f t="shared" si="23"/>
        <v>1374</v>
      </c>
      <c r="V28" s="118">
        <f t="shared" si="9"/>
        <v>405</v>
      </c>
      <c r="W28" s="130">
        <f t="shared" si="24"/>
        <v>1438</v>
      </c>
      <c r="X28" s="118">
        <f t="shared" si="10"/>
        <v>425</v>
      </c>
      <c r="Y28" s="130">
        <f t="shared" si="25"/>
        <v>1509</v>
      </c>
      <c r="Z28" s="118">
        <f t="shared" si="11"/>
        <v>442</v>
      </c>
      <c r="AA28" s="130">
        <f t="shared" si="26"/>
        <v>1567</v>
      </c>
      <c r="AB28" s="119">
        <f t="shared" si="12"/>
        <v>465</v>
      </c>
      <c r="AC28" s="131">
        <f t="shared" si="27"/>
        <v>1648</v>
      </c>
    </row>
    <row r="29" spans="1:29" s="120" customFormat="1" ht="11.1" customHeight="1">
      <c r="A29" s="117">
        <v>24</v>
      </c>
      <c r="B29" s="118">
        <f t="shared" si="0"/>
        <v>213</v>
      </c>
      <c r="C29" s="130">
        <f t="shared" si="13"/>
        <v>768</v>
      </c>
      <c r="D29" s="118">
        <f t="shared" si="1"/>
        <v>241</v>
      </c>
      <c r="E29" s="130">
        <f t="shared" si="14"/>
        <v>864</v>
      </c>
      <c r="F29" s="118">
        <f t="shared" si="2"/>
        <v>260</v>
      </c>
      <c r="G29" s="130">
        <f t="shared" si="15"/>
        <v>930</v>
      </c>
      <c r="H29" s="118">
        <f t="shared" si="16"/>
        <v>304</v>
      </c>
      <c r="I29" s="130">
        <f t="shared" si="17"/>
        <v>1087</v>
      </c>
      <c r="J29" s="118">
        <f t="shared" si="3"/>
        <v>316</v>
      </c>
      <c r="K29" s="130">
        <f t="shared" si="18"/>
        <v>1130</v>
      </c>
      <c r="L29" s="118">
        <f t="shared" si="4"/>
        <v>332</v>
      </c>
      <c r="M29" s="130">
        <f t="shared" si="19"/>
        <v>1183</v>
      </c>
      <c r="N29" s="118">
        <f t="shared" si="5"/>
        <v>344</v>
      </c>
      <c r="O29" s="130">
        <f t="shared" si="20"/>
        <v>1223</v>
      </c>
      <c r="P29" s="118">
        <f t="shared" si="6"/>
        <v>365</v>
      </c>
      <c r="Q29" s="130">
        <f t="shared" si="21"/>
        <v>1302</v>
      </c>
      <c r="R29" s="118">
        <f t="shared" si="7"/>
        <v>384</v>
      </c>
      <c r="S29" s="130">
        <f t="shared" si="22"/>
        <v>1366</v>
      </c>
      <c r="T29" s="118">
        <f t="shared" si="8"/>
        <v>404</v>
      </c>
      <c r="U29" s="130">
        <f t="shared" si="23"/>
        <v>1434</v>
      </c>
      <c r="V29" s="118">
        <f t="shared" si="9"/>
        <v>422</v>
      </c>
      <c r="W29" s="130">
        <f t="shared" si="24"/>
        <v>1500</v>
      </c>
      <c r="X29" s="118">
        <f t="shared" si="10"/>
        <v>444</v>
      </c>
      <c r="Y29" s="130">
        <f t="shared" si="25"/>
        <v>1574</v>
      </c>
      <c r="Z29" s="118">
        <f t="shared" si="11"/>
        <v>460</v>
      </c>
      <c r="AA29" s="130">
        <f t="shared" si="26"/>
        <v>1634</v>
      </c>
      <c r="AB29" s="119">
        <f t="shared" si="12"/>
        <v>484</v>
      </c>
      <c r="AC29" s="131">
        <f t="shared" si="27"/>
        <v>1718</v>
      </c>
    </row>
    <row r="30" spans="1:29" s="120" customFormat="1" ht="11.1" customHeight="1">
      <c r="A30" s="117">
        <v>25</v>
      </c>
      <c r="B30" s="118">
        <f t="shared" si="0"/>
        <v>223</v>
      </c>
      <c r="C30" s="130">
        <f t="shared" si="13"/>
        <v>800</v>
      </c>
      <c r="D30" s="118">
        <f t="shared" si="1"/>
        <v>251</v>
      </c>
      <c r="E30" s="130">
        <f t="shared" si="14"/>
        <v>901</v>
      </c>
      <c r="F30" s="118">
        <f t="shared" si="2"/>
        <v>271</v>
      </c>
      <c r="G30" s="130">
        <f t="shared" si="15"/>
        <v>968</v>
      </c>
      <c r="H30" s="118">
        <f t="shared" si="16"/>
        <v>316</v>
      </c>
      <c r="I30" s="130">
        <f t="shared" si="17"/>
        <v>1131</v>
      </c>
      <c r="J30" s="118">
        <f t="shared" si="3"/>
        <v>331</v>
      </c>
      <c r="K30" s="130">
        <f t="shared" si="18"/>
        <v>1178</v>
      </c>
      <c r="L30" s="118">
        <f t="shared" si="4"/>
        <v>346</v>
      </c>
      <c r="M30" s="130">
        <f t="shared" si="19"/>
        <v>1233</v>
      </c>
      <c r="N30" s="118">
        <f t="shared" si="5"/>
        <v>358</v>
      </c>
      <c r="O30" s="130">
        <f t="shared" si="20"/>
        <v>1274</v>
      </c>
      <c r="P30" s="118">
        <f t="shared" si="6"/>
        <v>381</v>
      </c>
      <c r="Q30" s="130">
        <f t="shared" si="21"/>
        <v>1356</v>
      </c>
      <c r="R30" s="118">
        <f t="shared" si="7"/>
        <v>400</v>
      </c>
      <c r="S30" s="130">
        <f t="shared" si="22"/>
        <v>1424</v>
      </c>
      <c r="T30" s="118">
        <f t="shared" si="8"/>
        <v>420</v>
      </c>
      <c r="U30" s="130">
        <f t="shared" si="23"/>
        <v>1494</v>
      </c>
      <c r="V30" s="118">
        <f t="shared" si="9"/>
        <v>440</v>
      </c>
      <c r="W30" s="130">
        <f t="shared" si="24"/>
        <v>1563</v>
      </c>
      <c r="X30" s="118">
        <f t="shared" si="10"/>
        <v>463</v>
      </c>
      <c r="Y30" s="130">
        <f t="shared" si="25"/>
        <v>1640</v>
      </c>
      <c r="Z30" s="118">
        <f t="shared" si="11"/>
        <v>480</v>
      </c>
      <c r="AA30" s="130">
        <f t="shared" si="26"/>
        <v>1703</v>
      </c>
      <c r="AB30" s="119">
        <f t="shared" si="12"/>
        <v>505</v>
      </c>
      <c r="AC30" s="131">
        <f t="shared" si="27"/>
        <v>1790</v>
      </c>
    </row>
    <row r="31" spans="1:29" s="120" customFormat="1" ht="11.1" customHeight="1">
      <c r="A31" s="117">
        <v>26</v>
      </c>
      <c r="B31" s="118">
        <f t="shared" si="0"/>
        <v>231</v>
      </c>
      <c r="C31" s="130">
        <f t="shared" si="13"/>
        <v>832</v>
      </c>
      <c r="D31" s="118">
        <f t="shared" si="1"/>
        <v>261</v>
      </c>
      <c r="E31" s="130">
        <f t="shared" si="14"/>
        <v>937</v>
      </c>
      <c r="F31" s="118">
        <f t="shared" si="2"/>
        <v>280</v>
      </c>
      <c r="G31" s="130">
        <f t="shared" si="15"/>
        <v>1007</v>
      </c>
      <c r="H31" s="118">
        <f t="shared" si="16"/>
        <v>329</v>
      </c>
      <c r="I31" s="130">
        <f t="shared" si="17"/>
        <v>1177</v>
      </c>
      <c r="J31" s="118">
        <f t="shared" si="3"/>
        <v>344</v>
      </c>
      <c r="K31" s="130">
        <f t="shared" si="18"/>
        <v>1225</v>
      </c>
      <c r="L31" s="118">
        <f t="shared" si="4"/>
        <v>359</v>
      </c>
      <c r="M31" s="130">
        <f t="shared" si="19"/>
        <v>1282</v>
      </c>
      <c r="N31" s="118">
        <f t="shared" si="5"/>
        <v>372</v>
      </c>
      <c r="O31" s="130">
        <f t="shared" si="20"/>
        <v>1325</v>
      </c>
      <c r="P31" s="118">
        <f t="shared" si="6"/>
        <v>396</v>
      </c>
      <c r="Q31" s="130">
        <f t="shared" si="21"/>
        <v>1411</v>
      </c>
      <c r="R31" s="118">
        <f t="shared" si="7"/>
        <v>416</v>
      </c>
      <c r="S31" s="130">
        <f t="shared" si="22"/>
        <v>1480</v>
      </c>
      <c r="T31" s="118">
        <f t="shared" si="8"/>
        <v>437</v>
      </c>
      <c r="U31" s="130">
        <f t="shared" si="23"/>
        <v>1553</v>
      </c>
      <c r="V31" s="118">
        <f t="shared" si="9"/>
        <v>457</v>
      </c>
      <c r="W31" s="130">
        <f t="shared" si="24"/>
        <v>1625</v>
      </c>
      <c r="X31" s="118">
        <f t="shared" si="10"/>
        <v>480</v>
      </c>
      <c r="Y31" s="130">
        <f t="shared" si="25"/>
        <v>1706</v>
      </c>
      <c r="Z31" s="118">
        <f t="shared" si="11"/>
        <v>500</v>
      </c>
      <c r="AA31" s="130">
        <f t="shared" si="26"/>
        <v>1772</v>
      </c>
      <c r="AB31" s="119">
        <f t="shared" si="12"/>
        <v>525</v>
      </c>
      <c r="AC31" s="131">
        <f t="shared" si="27"/>
        <v>1862</v>
      </c>
    </row>
    <row r="32" spans="1:29" s="120" customFormat="1" ht="11.1" customHeight="1">
      <c r="A32" s="117">
        <v>27</v>
      </c>
      <c r="B32" s="118">
        <f t="shared" si="0"/>
        <v>240</v>
      </c>
      <c r="C32" s="130">
        <f t="shared" si="13"/>
        <v>864</v>
      </c>
      <c r="D32" s="118">
        <f t="shared" si="1"/>
        <v>271</v>
      </c>
      <c r="E32" s="130">
        <f t="shared" si="14"/>
        <v>973</v>
      </c>
      <c r="F32" s="118">
        <f t="shared" si="2"/>
        <v>291</v>
      </c>
      <c r="G32" s="130">
        <f t="shared" si="15"/>
        <v>1046</v>
      </c>
      <c r="H32" s="118">
        <f t="shared" si="16"/>
        <v>343</v>
      </c>
      <c r="I32" s="130">
        <f t="shared" si="17"/>
        <v>1223</v>
      </c>
      <c r="J32" s="118">
        <f t="shared" si="3"/>
        <v>357</v>
      </c>
      <c r="K32" s="130">
        <f t="shared" si="18"/>
        <v>1272</v>
      </c>
      <c r="L32" s="118">
        <f t="shared" si="4"/>
        <v>373</v>
      </c>
      <c r="M32" s="130">
        <f t="shared" si="19"/>
        <v>1332</v>
      </c>
      <c r="N32" s="118">
        <f t="shared" si="5"/>
        <v>386</v>
      </c>
      <c r="O32" s="130">
        <f t="shared" si="20"/>
        <v>1377</v>
      </c>
      <c r="P32" s="118">
        <f t="shared" si="6"/>
        <v>411</v>
      </c>
      <c r="Q32" s="130">
        <f t="shared" si="21"/>
        <v>1465</v>
      </c>
      <c r="R32" s="118">
        <f t="shared" si="7"/>
        <v>432</v>
      </c>
      <c r="S32" s="130">
        <f t="shared" si="22"/>
        <v>1538</v>
      </c>
      <c r="T32" s="118">
        <f t="shared" si="8"/>
        <v>454</v>
      </c>
      <c r="U32" s="130">
        <f t="shared" si="23"/>
        <v>1613</v>
      </c>
      <c r="V32" s="118">
        <f t="shared" si="9"/>
        <v>476</v>
      </c>
      <c r="W32" s="130">
        <f t="shared" si="24"/>
        <v>1689</v>
      </c>
      <c r="X32" s="118">
        <f t="shared" si="10"/>
        <v>499</v>
      </c>
      <c r="Y32" s="130">
        <f t="shared" si="25"/>
        <v>1772</v>
      </c>
      <c r="Z32" s="118">
        <f t="shared" si="11"/>
        <v>518</v>
      </c>
      <c r="AA32" s="130">
        <f t="shared" si="26"/>
        <v>1839</v>
      </c>
      <c r="AB32" s="119">
        <f t="shared" si="12"/>
        <v>545</v>
      </c>
      <c r="AC32" s="131">
        <f t="shared" si="27"/>
        <v>1934</v>
      </c>
    </row>
    <row r="33" spans="1:29" s="120" customFormat="1" ht="11.1" customHeight="1">
      <c r="A33" s="117">
        <v>28</v>
      </c>
      <c r="B33" s="118">
        <f t="shared" si="0"/>
        <v>249</v>
      </c>
      <c r="C33" s="130">
        <f t="shared" si="13"/>
        <v>897</v>
      </c>
      <c r="D33" s="118">
        <f t="shared" si="1"/>
        <v>280</v>
      </c>
      <c r="E33" s="130">
        <f t="shared" si="14"/>
        <v>1009</v>
      </c>
      <c r="F33" s="118">
        <f t="shared" si="2"/>
        <v>302</v>
      </c>
      <c r="G33" s="130">
        <f t="shared" si="15"/>
        <v>1084</v>
      </c>
      <c r="H33" s="118">
        <f t="shared" si="16"/>
        <v>355</v>
      </c>
      <c r="I33" s="130">
        <f t="shared" si="17"/>
        <v>1267</v>
      </c>
      <c r="J33" s="118">
        <f t="shared" si="3"/>
        <v>370</v>
      </c>
      <c r="K33" s="130">
        <f t="shared" si="18"/>
        <v>1320</v>
      </c>
      <c r="L33" s="118">
        <f t="shared" si="4"/>
        <v>387</v>
      </c>
      <c r="M33" s="130">
        <f t="shared" si="19"/>
        <v>1381</v>
      </c>
      <c r="N33" s="118">
        <f t="shared" si="5"/>
        <v>400</v>
      </c>
      <c r="O33" s="130">
        <f t="shared" si="20"/>
        <v>1428</v>
      </c>
      <c r="P33" s="118">
        <f t="shared" si="6"/>
        <v>427</v>
      </c>
      <c r="Q33" s="130">
        <f t="shared" si="21"/>
        <v>1519</v>
      </c>
      <c r="R33" s="118">
        <f t="shared" si="7"/>
        <v>448</v>
      </c>
      <c r="S33" s="130">
        <f t="shared" si="22"/>
        <v>1595</v>
      </c>
      <c r="T33" s="118">
        <f t="shared" si="8"/>
        <v>470</v>
      </c>
      <c r="U33" s="130">
        <f t="shared" si="23"/>
        <v>1673</v>
      </c>
      <c r="V33" s="118">
        <f t="shared" si="9"/>
        <v>493</v>
      </c>
      <c r="W33" s="130">
        <f t="shared" si="24"/>
        <v>1751</v>
      </c>
      <c r="X33" s="118">
        <f t="shared" si="10"/>
        <v>517</v>
      </c>
      <c r="Y33" s="130">
        <f t="shared" si="25"/>
        <v>1837</v>
      </c>
      <c r="Z33" s="118">
        <f t="shared" si="11"/>
        <v>538</v>
      </c>
      <c r="AA33" s="130">
        <f t="shared" si="26"/>
        <v>1908</v>
      </c>
      <c r="AB33" s="119">
        <f t="shared" si="12"/>
        <v>565</v>
      </c>
      <c r="AC33" s="131">
        <f t="shared" si="27"/>
        <v>2006</v>
      </c>
    </row>
    <row r="34" spans="1:29" s="120" customFormat="1" ht="11.1" customHeight="1">
      <c r="A34" s="117">
        <v>29</v>
      </c>
      <c r="B34" s="118">
        <f t="shared" si="0"/>
        <v>257</v>
      </c>
      <c r="C34" s="130">
        <f t="shared" si="13"/>
        <v>928</v>
      </c>
      <c r="D34" s="118">
        <f t="shared" si="1"/>
        <v>291</v>
      </c>
      <c r="E34" s="130">
        <f t="shared" si="14"/>
        <v>1045</v>
      </c>
      <c r="F34" s="118">
        <f t="shared" si="2"/>
        <v>313</v>
      </c>
      <c r="G34" s="130">
        <f t="shared" si="15"/>
        <v>1123</v>
      </c>
      <c r="H34" s="118">
        <f t="shared" si="16"/>
        <v>368</v>
      </c>
      <c r="I34" s="130">
        <f t="shared" si="17"/>
        <v>1313</v>
      </c>
      <c r="J34" s="118">
        <f t="shared" si="3"/>
        <v>383</v>
      </c>
      <c r="K34" s="130">
        <f t="shared" si="18"/>
        <v>1367</v>
      </c>
      <c r="L34" s="118">
        <f t="shared" si="4"/>
        <v>400</v>
      </c>
      <c r="M34" s="130">
        <f t="shared" si="19"/>
        <v>1430</v>
      </c>
      <c r="N34" s="118">
        <f t="shared" si="5"/>
        <v>415</v>
      </c>
      <c r="O34" s="130">
        <f t="shared" si="20"/>
        <v>1479</v>
      </c>
      <c r="P34" s="118">
        <f t="shared" si="6"/>
        <v>442</v>
      </c>
      <c r="Q34" s="130">
        <f t="shared" si="21"/>
        <v>1574</v>
      </c>
      <c r="R34" s="118">
        <f t="shared" si="7"/>
        <v>465</v>
      </c>
      <c r="S34" s="130">
        <f t="shared" si="22"/>
        <v>1651</v>
      </c>
      <c r="T34" s="118">
        <f t="shared" si="8"/>
        <v>488</v>
      </c>
      <c r="U34" s="130">
        <f t="shared" si="23"/>
        <v>1733</v>
      </c>
      <c r="V34" s="118">
        <f t="shared" si="9"/>
        <v>511</v>
      </c>
      <c r="W34" s="130">
        <f t="shared" si="24"/>
        <v>1814</v>
      </c>
      <c r="X34" s="118">
        <f t="shared" si="10"/>
        <v>536</v>
      </c>
      <c r="Y34" s="130">
        <f t="shared" si="25"/>
        <v>1902</v>
      </c>
      <c r="Z34" s="118">
        <f t="shared" si="11"/>
        <v>556</v>
      </c>
      <c r="AA34" s="130">
        <f t="shared" si="26"/>
        <v>1975</v>
      </c>
      <c r="AB34" s="119">
        <f t="shared" si="12"/>
        <v>586</v>
      </c>
      <c r="AC34" s="131">
        <f t="shared" si="27"/>
        <v>2077</v>
      </c>
    </row>
    <row r="35" spans="1:29" s="120" customFormat="1" ht="11.1" customHeight="1" thickBot="1">
      <c r="A35" s="121">
        <v>30</v>
      </c>
      <c r="B35" s="118">
        <f t="shared" si="0"/>
        <v>266</v>
      </c>
      <c r="C35" s="130">
        <f t="shared" si="13"/>
        <v>960</v>
      </c>
      <c r="D35" s="118">
        <f t="shared" si="1"/>
        <v>301</v>
      </c>
      <c r="E35" s="130">
        <f t="shared" si="14"/>
        <v>1081</v>
      </c>
      <c r="F35" s="118">
        <f t="shared" si="2"/>
        <v>324</v>
      </c>
      <c r="G35" s="130">
        <f t="shared" si="15"/>
        <v>1162</v>
      </c>
      <c r="H35" s="118">
        <f t="shared" si="16"/>
        <v>380</v>
      </c>
      <c r="I35" s="130">
        <f t="shared" si="17"/>
        <v>1358</v>
      </c>
      <c r="J35" s="118">
        <f t="shared" si="3"/>
        <v>396</v>
      </c>
      <c r="K35" s="130">
        <f t="shared" si="18"/>
        <v>1414</v>
      </c>
      <c r="L35" s="118">
        <f t="shared" si="4"/>
        <v>415</v>
      </c>
      <c r="M35" s="130">
        <f t="shared" si="19"/>
        <v>1479</v>
      </c>
      <c r="N35" s="118">
        <f t="shared" si="5"/>
        <v>429</v>
      </c>
      <c r="O35" s="130">
        <f t="shared" si="20"/>
        <v>1529</v>
      </c>
      <c r="P35" s="118">
        <f t="shared" si="6"/>
        <v>457</v>
      </c>
      <c r="Q35" s="130">
        <f t="shared" si="21"/>
        <v>1627</v>
      </c>
      <c r="R35" s="118">
        <f t="shared" si="7"/>
        <v>480</v>
      </c>
      <c r="S35" s="130">
        <f t="shared" si="22"/>
        <v>1708</v>
      </c>
      <c r="T35" s="118">
        <f t="shared" si="8"/>
        <v>504</v>
      </c>
      <c r="U35" s="130">
        <f t="shared" si="23"/>
        <v>1792</v>
      </c>
      <c r="V35" s="118">
        <f t="shared" si="9"/>
        <v>528</v>
      </c>
      <c r="W35" s="130">
        <f t="shared" si="24"/>
        <v>1875</v>
      </c>
      <c r="X35" s="118">
        <f t="shared" si="10"/>
        <v>554</v>
      </c>
      <c r="Y35" s="130">
        <f t="shared" si="25"/>
        <v>1968</v>
      </c>
      <c r="Z35" s="122">
        <f t="shared" si="11"/>
        <v>576</v>
      </c>
      <c r="AA35" s="130">
        <f t="shared" si="26"/>
        <v>2043</v>
      </c>
      <c r="AB35" s="122">
        <f t="shared" si="12"/>
        <v>607</v>
      </c>
      <c r="AC35" s="131">
        <f>ROUND($AB$4*$A35/30*$AE$4*70/100,0)+ROUND($AB$4*$A35/30*$AE$6*70/100,0)+ROUND($D$38*$A35/30*$AE$8/100,0)</f>
        <v>2148</v>
      </c>
    </row>
    <row r="36" spans="1:29" ht="3" customHeight="1" thickBot="1">
      <c r="A36" s="347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9"/>
      <c r="AB36" s="123"/>
      <c r="AC36" s="123"/>
    </row>
    <row r="37" spans="1:29" ht="12" customHeight="1">
      <c r="A37" s="350"/>
      <c r="B37" s="336" t="s">
        <v>94</v>
      </c>
      <c r="C37" s="337"/>
      <c r="D37" s="353" t="s">
        <v>95</v>
      </c>
      <c r="E37" s="354"/>
      <c r="F37" s="336" t="s">
        <v>96</v>
      </c>
      <c r="G37" s="337"/>
      <c r="H37" s="336" t="s">
        <v>144</v>
      </c>
      <c r="I37" s="337"/>
      <c r="J37" s="336" t="s">
        <v>108</v>
      </c>
      <c r="K37" s="337"/>
      <c r="L37" s="336" t="s">
        <v>77</v>
      </c>
      <c r="M37" s="337"/>
      <c r="N37" s="336" t="s">
        <v>85</v>
      </c>
      <c r="O37" s="337"/>
      <c r="P37" s="336" t="s">
        <v>78</v>
      </c>
      <c r="Q37" s="337"/>
      <c r="R37" s="336" t="s">
        <v>86</v>
      </c>
      <c r="S37" s="337"/>
      <c r="T37" s="336" t="s">
        <v>79</v>
      </c>
      <c r="U37" s="337"/>
      <c r="V37" s="336" t="s">
        <v>87</v>
      </c>
      <c r="W37" s="337"/>
      <c r="X37" s="336" t="s">
        <v>80</v>
      </c>
      <c r="Y37" s="337"/>
      <c r="Z37" s="336" t="s">
        <v>88</v>
      </c>
      <c r="AA37" s="337"/>
      <c r="AB37" s="336" t="s">
        <v>81</v>
      </c>
      <c r="AC37" s="337"/>
    </row>
    <row r="38" spans="1:29" ht="12" customHeight="1">
      <c r="A38" s="351"/>
      <c r="B38" s="338">
        <v>26400</v>
      </c>
      <c r="C38" s="338"/>
      <c r="D38" s="339">
        <v>27470</v>
      </c>
      <c r="E38" s="340"/>
      <c r="F38" s="333">
        <v>27600</v>
      </c>
      <c r="G38" s="334"/>
      <c r="H38" s="333">
        <v>28800</v>
      </c>
      <c r="I38" s="334"/>
      <c r="J38" s="333">
        <v>30300</v>
      </c>
      <c r="K38" s="334"/>
      <c r="L38" s="333">
        <v>31800</v>
      </c>
      <c r="M38" s="334"/>
      <c r="N38" s="333">
        <v>33300</v>
      </c>
      <c r="O38" s="334"/>
      <c r="P38" s="333">
        <v>34800</v>
      </c>
      <c r="Q38" s="334"/>
      <c r="R38" s="333">
        <v>36300</v>
      </c>
      <c r="S38" s="334"/>
      <c r="T38" s="333">
        <v>38200</v>
      </c>
      <c r="U38" s="334"/>
      <c r="V38" s="333">
        <v>40100</v>
      </c>
      <c r="W38" s="334"/>
      <c r="X38" s="333">
        <v>42000</v>
      </c>
      <c r="Y38" s="334"/>
      <c r="Z38" s="333">
        <v>43900</v>
      </c>
      <c r="AA38" s="334"/>
      <c r="AB38" s="341">
        <v>45800</v>
      </c>
      <c r="AC38" s="342"/>
    </row>
    <row r="39" spans="1:29" ht="12" customHeight="1">
      <c r="A39" s="352"/>
      <c r="B39" s="124" t="s">
        <v>98</v>
      </c>
      <c r="C39" s="124" t="s">
        <v>99</v>
      </c>
      <c r="D39" s="124" t="s">
        <v>98</v>
      </c>
      <c r="E39" s="124" t="s">
        <v>99</v>
      </c>
      <c r="F39" s="124" t="s">
        <v>98</v>
      </c>
      <c r="G39" s="124" t="s">
        <v>99</v>
      </c>
      <c r="H39" s="124" t="s">
        <v>98</v>
      </c>
      <c r="I39" s="124" t="s">
        <v>99</v>
      </c>
      <c r="J39" s="124" t="s">
        <v>98</v>
      </c>
      <c r="K39" s="124" t="s">
        <v>99</v>
      </c>
      <c r="L39" s="124" t="s">
        <v>98</v>
      </c>
      <c r="M39" s="124" t="s">
        <v>99</v>
      </c>
      <c r="N39" s="124" t="s">
        <v>98</v>
      </c>
      <c r="O39" s="124" t="s">
        <v>99</v>
      </c>
      <c r="P39" s="124" t="s">
        <v>98</v>
      </c>
      <c r="Q39" s="124" t="s">
        <v>99</v>
      </c>
      <c r="R39" s="124" t="s">
        <v>98</v>
      </c>
      <c r="S39" s="124" t="s">
        <v>99</v>
      </c>
      <c r="T39" s="124" t="s">
        <v>98</v>
      </c>
      <c r="U39" s="124" t="s">
        <v>99</v>
      </c>
      <c r="V39" s="124" t="s">
        <v>98</v>
      </c>
      <c r="W39" s="124" t="s">
        <v>99</v>
      </c>
      <c r="X39" s="124" t="s">
        <v>98</v>
      </c>
      <c r="Y39" s="124" t="s">
        <v>99</v>
      </c>
      <c r="Z39" s="124" t="s">
        <v>98</v>
      </c>
      <c r="AA39" s="124" t="s">
        <v>99</v>
      </c>
      <c r="AB39" s="115" t="s">
        <v>98</v>
      </c>
      <c r="AC39" s="116" t="s">
        <v>99</v>
      </c>
    </row>
    <row r="40" spans="1:29" s="120" customFormat="1" ht="11.1" customHeight="1">
      <c r="A40" s="117">
        <v>1</v>
      </c>
      <c r="B40" s="118">
        <f t="shared" ref="B40:B69" si="28">ROUND($B$38*$A40/30*$AE$4*20/100,0)+ROUND($B$38*$A40/30*$AE$6*20/100,0)</f>
        <v>21</v>
      </c>
      <c r="C40" s="130">
        <f>ROUND($B$38*$A40/30*$AE$4*70/100,0)+ROUND($B$38*$A40/30*$AE$6*70/100,0)+ROUND($D$38*$A40/30*$AE$8/100,0)</f>
        <v>75</v>
      </c>
      <c r="D40" s="118">
        <f t="shared" ref="D40:D69" si="29">ROUND($D$38*$A40/30*$AE$4*20/100,0)+ROUND($D$38*$A40/30*$AE$6*20/100,0)</f>
        <v>22</v>
      </c>
      <c r="E40" s="130">
        <f>ROUND($D$38*$A40/30*$AE$4*70/100,0)+ROUND($D$38*$A40/30*$AE$6*70/100,0)+ROUND($D$38*$A40/30*$AE$8/100,0)</f>
        <v>78</v>
      </c>
      <c r="F40" s="118">
        <f t="shared" ref="F40:F69" si="30">ROUND($F$38*$A40/30*$AE$4*20/100,0)+ROUND($F$38*$A40/30*$AE$6*20/100,0)</f>
        <v>22</v>
      </c>
      <c r="G40" s="130">
        <f>ROUND($F$38*$A40/30*$AE$4*70/100,0)+ROUND($F$38*$A40/30*$AE$6*70/100,0)+ROUND($F$38*$A40/30*$AE$8/100,0)</f>
        <v>78</v>
      </c>
      <c r="H40" s="118">
        <f t="shared" ref="H40:H69" si="31">ROUND($H$38*$A40/30*$AE$4*20/100,0)+ROUND($H$38*$A40/30*$AE$6*20/100,0)</f>
        <v>23</v>
      </c>
      <c r="I40" s="130">
        <f>ROUND($H$38*$A40/30*$AE$4*70/100,0)+ROUND($H$38*$A40/30*$AE$6*70/100,0)+ROUND($H$38*$A40/30*$AE$8/100,0)</f>
        <v>82</v>
      </c>
      <c r="J40" s="118">
        <f t="shared" ref="J40:J69" si="32">ROUND($J$38*$A40/30*$AE$4*20/100,0)+ROUND($J$38*$A40/30*$AE$6*20/100,0)</f>
        <v>24</v>
      </c>
      <c r="K40" s="130">
        <f>ROUND($J$38*$A40/30*$AE$4*70/100,0)+ROUND($J$38*$A40/30*$AE$6*70/100,0)+ROUND($J$38*$A40/30*$AE$8/100,0)</f>
        <v>86</v>
      </c>
      <c r="L40" s="118">
        <f t="shared" ref="L40:L69" si="33">ROUND($L$38*$A40/30*$AE$4*20/100,0)+ROUND($L$38*$A40/30*$AE$6*20/100,0)</f>
        <v>25</v>
      </c>
      <c r="M40" s="130">
        <f>ROUND($L$38*$A40/30*$AE$4*70/100,0)+ROUND($L$38*$A40/30*$AE$6*70/100,0)+ROUND($L$38*$A40/30*$AE$8/100,0)</f>
        <v>90</v>
      </c>
      <c r="N40" s="118">
        <f t="shared" ref="N40:N69" si="34">ROUND($N$38*$A40/30*$AE$4*20/100,0)+ROUND($N$38*$A40/30*$AE$6*20/100,0)</f>
        <v>26</v>
      </c>
      <c r="O40" s="130">
        <f>ROUND($N$38*$A40/30*$AE$4*70/100,0)+ROUND($N$38*$A40/30*$AE$6*70/100,0)+ROUND($N$38*$A40/30*$AE$8/100,0)</f>
        <v>94</v>
      </c>
      <c r="P40" s="118">
        <f t="shared" ref="P40:P69" si="35">ROUND($P$38*$A40/30*$AE$4*20/100,0)+ROUND($P$38*$A40/30*$AE$6*20/100,0)</f>
        <v>28</v>
      </c>
      <c r="Q40" s="130">
        <f>ROUND($P$38*$A40/30*$AE$4*70/100,0)+ROUND($P$38*$A40/30*$AE$6*70/100,0)+ROUND($P$38*$A40/30*$AE$8/100,0)</f>
        <v>98</v>
      </c>
      <c r="R40" s="118">
        <f t="shared" ref="R40:R69" si="36">ROUND($R$38*$A40/30*$AE$4*20/100,0)+ROUND($R$38*$A40/30*$AE$6*20/100,0)</f>
        <v>29</v>
      </c>
      <c r="S40" s="130">
        <f>ROUND($R$38*$A40/30*$AE$4*70/100,0)+ROUND($R$38*$A40/30*$AE$6*70/100,0)+ROUND($R$38*$A40/30*$AE$8/100,0)</f>
        <v>102</v>
      </c>
      <c r="T40" s="118">
        <f t="shared" ref="T40:T69" si="37">ROUND($T$38*$A40/30*$AE$4*20/100,0)+ROUND($T$38*$A40/30*$AE$6*20/100,0)</f>
        <v>31</v>
      </c>
      <c r="U40" s="130">
        <f>ROUND($T$38*$A40/30*$AE$4*70/100,0)+ROUND($T$38*$A40/30*$AE$6*70/100,0)+ROUND($T$38*$A40/30*$AE$8/100,0)</f>
        <v>108</v>
      </c>
      <c r="V40" s="118">
        <f t="shared" ref="V40:V69" si="38">ROUND($V$38*$A40/30*$AE$4*20/100,0)+ROUND($V$38*$A40/30*$AE$6*20/100,0)</f>
        <v>32</v>
      </c>
      <c r="W40" s="130">
        <f>ROUND($V$38*$A40/30*$AE$4*70/100,0)+ROUND($V$38*$A40/30*$AE$6*70/100,0)+ROUND($V$38*$A40/30*$AE$8/100,0)</f>
        <v>113</v>
      </c>
      <c r="X40" s="118">
        <f t="shared" ref="X40:X69" si="39">ROUND($X$38*$A40/30*$AE$4*20/100,0)+ROUND($X$38*$A40/30*$AE$6*20/100,0)</f>
        <v>34</v>
      </c>
      <c r="Y40" s="130">
        <f>ROUND($X$38*$A40/30*$AE$4*70/100,0)+ROUND($X$38*$A40/30*$AE$6*70/100,0)+ROUND($X$38*$A40/30*$AE$8/100,0)</f>
        <v>119</v>
      </c>
      <c r="Z40" s="118">
        <f>ROUND($Z$38*$A40/30*$AE$4*20/100,0)+ROUND($Z$38*$A40/30*$AE$6*20/100,0)</f>
        <v>35</v>
      </c>
      <c r="AA40" s="130">
        <f>ROUND($Z$38*$A40/30*$AE$4*70/100,0)+ROUND($Z$38*$A40/30*$AE$6*70/100,0)+ROUND($Z$38*$A40/30*$AE$8/100,0)</f>
        <v>124</v>
      </c>
      <c r="AB40" s="118">
        <f>ROUND($AB$38*$A40/30*$AE$4*20/100,0)+ROUND($AB$38*$A40/30*$AE$6*20/100,0)</f>
        <v>37</v>
      </c>
      <c r="AC40" s="131">
        <f>ROUND($AB$38*$A40/30*$AE$4*70/100,0)+ROUND($AB$38*$A40/30*$AE$6*70/100,0)+ROUND($AB$38*$A40/30*$AE$8/100,0)</f>
        <v>131</v>
      </c>
    </row>
    <row r="41" spans="1:29" s="120" customFormat="1" ht="11.1" customHeight="1">
      <c r="A41" s="117">
        <v>2</v>
      </c>
      <c r="B41" s="118">
        <f t="shared" si="28"/>
        <v>43</v>
      </c>
      <c r="C41" s="130">
        <f t="shared" ref="C41:C69" si="40">ROUND($B$38*$A41/30*$AE$4*70/100,0)+ROUND($B$38*$A41/30*$AE$6*70/100,0)+ROUND($D$38*$A41/30*$AE$8/100,0)</f>
        <v>150</v>
      </c>
      <c r="D41" s="118">
        <f t="shared" si="29"/>
        <v>44</v>
      </c>
      <c r="E41" s="130">
        <f t="shared" ref="E41:E69" si="41">ROUND($D$38*$A41/30*$AE$4*70/100,0)+ROUND($D$38*$A41/30*$AE$6*70/100,0)+ROUND($D$38*$A41/30*$AE$8/100,0)</f>
        <v>156</v>
      </c>
      <c r="F41" s="118">
        <f t="shared" si="30"/>
        <v>44</v>
      </c>
      <c r="G41" s="130">
        <f t="shared" ref="G41:G69" si="42">ROUND($F$38*$A41/30*$AE$4*70/100,0)+ROUND($F$38*$A41/30*$AE$6*70/100,0)+ROUND($F$38*$A41/30*$AE$8/100,0)</f>
        <v>157</v>
      </c>
      <c r="H41" s="118">
        <f t="shared" si="31"/>
        <v>46</v>
      </c>
      <c r="I41" s="130">
        <f t="shared" ref="I41:I69" si="43">ROUND($H$38*$A41/30*$AE$4*70/100,0)+ROUND($H$38*$A41/30*$AE$6*70/100,0)+ROUND($H$38*$A41/30*$AE$8/100,0)</f>
        <v>163</v>
      </c>
      <c r="J41" s="118">
        <f t="shared" si="32"/>
        <v>48</v>
      </c>
      <c r="K41" s="130">
        <f t="shared" ref="K41:K69" si="44">ROUND($J$38*$A41/30*$AE$4*70/100,0)+ROUND($J$38*$A41/30*$AE$6*70/100,0)+ROUND($J$38*$A41/30*$AE$8/100,0)</f>
        <v>172</v>
      </c>
      <c r="L41" s="118">
        <f t="shared" si="33"/>
        <v>51</v>
      </c>
      <c r="M41" s="130">
        <f t="shared" ref="M41:M69" si="45">ROUND($L$38*$A41/30*$AE$4*70/100,0)+ROUND($L$38*$A41/30*$AE$6*70/100,0)+ROUND($L$38*$A41/30*$AE$8/100,0)</f>
        <v>180</v>
      </c>
      <c r="N41" s="118">
        <f t="shared" si="34"/>
        <v>53</v>
      </c>
      <c r="O41" s="130">
        <f t="shared" ref="O41:O69" si="46">ROUND($N$38*$A41/30*$AE$4*70/100,0)+ROUND($N$38*$A41/30*$AE$6*70/100,0)+ROUND($N$38*$A41/30*$AE$8/100,0)</f>
        <v>189</v>
      </c>
      <c r="P41" s="118">
        <f t="shared" si="35"/>
        <v>56</v>
      </c>
      <c r="Q41" s="130">
        <f t="shared" ref="Q41:Q69" si="47">ROUND($P$38*$A41/30*$AE$4*70/100,0)+ROUND($P$38*$A41/30*$AE$6*70/100,0)+ROUND($P$38*$A41/30*$AE$8/100,0)</f>
        <v>197</v>
      </c>
      <c r="R41" s="118">
        <f t="shared" si="36"/>
        <v>58</v>
      </c>
      <c r="S41" s="130">
        <f t="shared" ref="S41:S69" si="48">ROUND($R$38*$A41/30*$AE$4*70/100,0)+ROUND($R$38*$A41/30*$AE$6*70/100,0)+ROUND($R$38*$A41/30*$AE$8/100,0)</f>
        <v>205</v>
      </c>
      <c r="T41" s="118">
        <f t="shared" si="37"/>
        <v>61</v>
      </c>
      <c r="U41" s="130">
        <f t="shared" ref="U41:U69" si="49">ROUND($T$38*$A41/30*$AE$4*70/100,0)+ROUND($T$38*$A41/30*$AE$6*70/100,0)+ROUND($T$38*$A41/30*$AE$8/100,0)</f>
        <v>217</v>
      </c>
      <c r="V41" s="118">
        <f t="shared" si="38"/>
        <v>64</v>
      </c>
      <c r="W41" s="130">
        <f t="shared" ref="W41:W69" si="50">ROUND($V$38*$A41/30*$AE$4*70/100,0)+ROUND($V$38*$A41/30*$AE$6*70/100,0)+ROUND($V$38*$A41/30*$AE$8/100,0)</f>
        <v>228</v>
      </c>
      <c r="X41" s="118">
        <f t="shared" si="39"/>
        <v>68</v>
      </c>
      <c r="Y41" s="130">
        <f t="shared" ref="Y41:Y69" si="51">ROUND($X$38*$A41/30*$AE$4*70/100,0)+ROUND($X$38*$A41/30*$AE$6*70/100,0)+ROUND($X$38*$A41/30*$AE$8/100,0)</f>
        <v>239</v>
      </c>
      <c r="Z41" s="118">
        <f t="shared" ref="Z41:Z69" si="52">ROUND($Z$38*$A41/30*$AE$4*20/100,0)+ROUND($Z$38*$A41/30*$AE$6*20/100,0)</f>
        <v>70</v>
      </c>
      <c r="AA41" s="130">
        <f t="shared" ref="AA41:AA69" si="53">ROUND($Z$38*$A41/30*$AE$4*70/100,0)+ROUND($Z$38*$A41/30*$AE$6*70/100,0)+ROUND($Z$38*$A41/30*$AE$8/100,0)</f>
        <v>248</v>
      </c>
      <c r="AB41" s="118">
        <f t="shared" ref="AB41:AB69" si="54">ROUND($AB$38*$A41/30*$AE$4*20/100,0)+ROUND($AB$38*$A41/30*$AE$6*20/100,0)</f>
        <v>73</v>
      </c>
      <c r="AC41" s="131">
        <f t="shared" ref="AC41:AC69" si="55">ROUND($AB$38*$A41/30*$AE$4*70/100,0)+ROUND($AB$38*$A41/30*$AE$6*70/100,0)+ROUND($AB$38*$A41/30*$AE$8/100,0)</f>
        <v>259</v>
      </c>
    </row>
    <row r="42" spans="1:29" s="120" customFormat="1" ht="11.1" customHeight="1">
      <c r="A42" s="117">
        <v>3</v>
      </c>
      <c r="B42" s="118">
        <f t="shared" si="28"/>
        <v>63</v>
      </c>
      <c r="C42" s="130">
        <f t="shared" si="40"/>
        <v>224</v>
      </c>
      <c r="D42" s="118">
        <f t="shared" si="29"/>
        <v>65</v>
      </c>
      <c r="E42" s="130">
        <f t="shared" si="41"/>
        <v>234</v>
      </c>
      <c r="F42" s="118">
        <f t="shared" si="30"/>
        <v>67</v>
      </c>
      <c r="G42" s="130">
        <f t="shared" si="42"/>
        <v>235</v>
      </c>
      <c r="H42" s="118">
        <f t="shared" si="31"/>
        <v>69</v>
      </c>
      <c r="I42" s="130">
        <f t="shared" si="43"/>
        <v>245</v>
      </c>
      <c r="J42" s="118">
        <f t="shared" si="32"/>
        <v>73</v>
      </c>
      <c r="K42" s="130">
        <f t="shared" si="44"/>
        <v>257</v>
      </c>
      <c r="L42" s="118">
        <f t="shared" si="33"/>
        <v>76</v>
      </c>
      <c r="M42" s="130">
        <f t="shared" si="45"/>
        <v>270</v>
      </c>
      <c r="N42" s="118">
        <f t="shared" si="34"/>
        <v>80</v>
      </c>
      <c r="O42" s="130">
        <f t="shared" si="46"/>
        <v>282</v>
      </c>
      <c r="P42" s="118">
        <f t="shared" si="35"/>
        <v>84</v>
      </c>
      <c r="Q42" s="130">
        <f t="shared" si="47"/>
        <v>295</v>
      </c>
      <c r="R42" s="118">
        <f t="shared" si="36"/>
        <v>87</v>
      </c>
      <c r="S42" s="130">
        <f t="shared" si="48"/>
        <v>309</v>
      </c>
      <c r="T42" s="118">
        <f t="shared" si="37"/>
        <v>92</v>
      </c>
      <c r="U42" s="130">
        <f t="shared" si="49"/>
        <v>325</v>
      </c>
      <c r="V42" s="118">
        <f t="shared" si="38"/>
        <v>96</v>
      </c>
      <c r="W42" s="130">
        <f t="shared" si="50"/>
        <v>341</v>
      </c>
      <c r="X42" s="118">
        <f t="shared" si="39"/>
        <v>100</v>
      </c>
      <c r="Y42" s="130">
        <f t="shared" si="51"/>
        <v>356</v>
      </c>
      <c r="Z42" s="118">
        <f t="shared" si="52"/>
        <v>106</v>
      </c>
      <c r="AA42" s="130">
        <f t="shared" si="53"/>
        <v>373</v>
      </c>
      <c r="AB42" s="118">
        <f t="shared" si="54"/>
        <v>110</v>
      </c>
      <c r="AC42" s="131">
        <f t="shared" si="55"/>
        <v>390</v>
      </c>
    </row>
    <row r="43" spans="1:29" s="120" customFormat="1" ht="11.1" customHeight="1">
      <c r="A43" s="117">
        <v>4</v>
      </c>
      <c r="B43" s="118">
        <f t="shared" si="28"/>
        <v>84</v>
      </c>
      <c r="C43" s="130">
        <f t="shared" si="40"/>
        <v>300</v>
      </c>
      <c r="D43" s="118">
        <f t="shared" si="29"/>
        <v>88</v>
      </c>
      <c r="E43" s="130">
        <f t="shared" si="41"/>
        <v>312</v>
      </c>
      <c r="F43" s="118">
        <f t="shared" si="30"/>
        <v>88</v>
      </c>
      <c r="G43" s="130">
        <f t="shared" si="42"/>
        <v>313</v>
      </c>
      <c r="H43" s="118">
        <f t="shared" si="31"/>
        <v>92</v>
      </c>
      <c r="I43" s="130">
        <f t="shared" si="43"/>
        <v>327</v>
      </c>
      <c r="J43" s="118">
        <f t="shared" si="32"/>
        <v>97</v>
      </c>
      <c r="K43" s="130">
        <f t="shared" si="44"/>
        <v>343</v>
      </c>
      <c r="L43" s="118">
        <f t="shared" si="33"/>
        <v>101</v>
      </c>
      <c r="M43" s="130">
        <f t="shared" si="45"/>
        <v>360</v>
      </c>
      <c r="N43" s="118">
        <f t="shared" si="34"/>
        <v>107</v>
      </c>
      <c r="O43" s="130">
        <f t="shared" si="46"/>
        <v>377</v>
      </c>
      <c r="P43" s="118">
        <f t="shared" si="35"/>
        <v>111</v>
      </c>
      <c r="Q43" s="130">
        <f t="shared" si="47"/>
        <v>394</v>
      </c>
      <c r="R43" s="118">
        <f t="shared" si="36"/>
        <v>116</v>
      </c>
      <c r="S43" s="130">
        <f t="shared" si="48"/>
        <v>412</v>
      </c>
      <c r="T43" s="118">
        <f t="shared" si="37"/>
        <v>122</v>
      </c>
      <c r="U43" s="130">
        <f t="shared" si="49"/>
        <v>433</v>
      </c>
      <c r="V43" s="118">
        <f t="shared" si="38"/>
        <v>129</v>
      </c>
      <c r="W43" s="130">
        <f t="shared" si="50"/>
        <v>454</v>
      </c>
      <c r="X43" s="118">
        <f t="shared" si="39"/>
        <v>134</v>
      </c>
      <c r="Y43" s="130">
        <f t="shared" si="51"/>
        <v>476</v>
      </c>
      <c r="Z43" s="118">
        <f t="shared" si="52"/>
        <v>141</v>
      </c>
      <c r="AA43" s="130">
        <f t="shared" si="53"/>
        <v>498</v>
      </c>
      <c r="AB43" s="118">
        <f t="shared" si="54"/>
        <v>146</v>
      </c>
      <c r="AC43" s="131">
        <f t="shared" si="55"/>
        <v>519</v>
      </c>
    </row>
    <row r="44" spans="1:29" s="120" customFormat="1" ht="11.1" customHeight="1">
      <c r="A44" s="117">
        <v>5</v>
      </c>
      <c r="B44" s="118">
        <f t="shared" si="28"/>
        <v>106</v>
      </c>
      <c r="C44" s="130">
        <f t="shared" si="40"/>
        <v>375</v>
      </c>
      <c r="D44" s="118">
        <f t="shared" si="29"/>
        <v>110</v>
      </c>
      <c r="E44" s="130">
        <f t="shared" si="41"/>
        <v>390</v>
      </c>
      <c r="F44" s="118">
        <f t="shared" si="30"/>
        <v>110</v>
      </c>
      <c r="G44" s="130">
        <f t="shared" si="42"/>
        <v>391</v>
      </c>
      <c r="H44" s="118">
        <f t="shared" si="31"/>
        <v>116</v>
      </c>
      <c r="I44" s="130">
        <f t="shared" si="43"/>
        <v>409</v>
      </c>
      <c r="J44" s="118">
        <f t="shared" si="32"/>
        <v>121</v>
      </c>
      <c r="K44" s="130">
        <f t="shared" si="44"/>
        <v>429</v>
      </c>
      <c r="L44" s="118">
        <f t="shared" si="33"/>
        <v>128</v>
      </c>
      <c r="M44" s="130">
        <f t="shared" si="45"/>
        <v>450</v>
      </c>
      <c r="N44" s="118">
        <f t="shared" si="34"/>
        <v>133</v>
      </c>
      <c r="O44" s="130">
        <f t="shared" si="46"/>
        <v>472</v>
      </c>
      <c r="P44" s="118">
        <f t="shared" si="35"/>
        <v>140</v>
      </c>
      <c r="Q44" s="130">
        <f t="shared" si="47"/>
        <v>494</v>
      </c>
      <c r="R44" s="118">
        <f t="shared" si="36"/>
        <v>145</v>
      </c>
      <c r="S44" s="130">
        <f t="shared" si="48"/>
        <v>514</v>
      </c>
      <c r="T44" s="118">
        <f t="shared" si="37"/>
        <v>153</v>
      </c>
      <c r="U44" s="130">
        <f t="shared" si="49"/>
        <v>541</v>
      </c>
      <c r="V44" s="118">
        <f t="shared" si="38"/>
        <v>160</v>
      </c>
      <c r="W44" s="130">
        <f t="shared" si="50"/>
        <v>569</v>
      </c>
      <c r="X44" s="118">
        <f t="shared" si="39"/>
        <v>168</v>
      </c>
      <c r="Y44" s="130">
        <f t="shared" si="51"/>
        <v>595</v>
      </c>
      <c r="Z44" s="118">
        <f t="shared" si="52"/>
        <v>176</v>
      </c>
      <c r="AA44" s="130">
        <f t="shared" si="53"/>
        <v>621</v>
      </c>
      <c r="AB44" s="118">
        <f t="shared" si="54"/>
        <v>183</v>
      </c>
      <c r="AC44" s="131">
        <f t="shared" si="55"/>
        <v>649</v>
      </c>
    </row>
    <row r="45" spans="1:29" s="120" customFormat="1" ht="11.1" customHeight="1">
      <c r="A45" s="117">
        <v>6</v>
      </c>
      <c r="B45" s="118">
        <f t="shared" si="28"/>
        <v>127</v>
      </c>
      <c r="C45" s="130">
        <f t="shared" si="40"/>
        <v>449</v>
      </c>
      <c r="D45" s="118">
        <f t="shared" si="29"/>
        <v>132</v>
      </c>
      <c r="E45" s="130">
        <f t="shared" si="41"/>
        <v>466</v>
      </c>
      <c r="F45" s="118">
        <f t="shared" si="30"/>
        <v>132</v>
      </c>
      <c r="G45" s="130">
        <f t="shared" si="42"/>
        <v>470</v>
      </c>
      <c r="H45" s="118">
        <f t="shared" si="31"/>
        <v>139</v>
      </c>
      <c r="I45" s="130">
        <f t="shared" si="43"/>
        <v>490</v>
      </c>
      <c r="J45" s="118">
        <f t="shared" si="32"/>
        <v>145</v>
      </c>
      <c r="K45" s="130">
        <f t="shared" si="44"/>
        <v>515</v>
      </c>
      <c r="L45" s="118">
        <f t="shared" si="33"/>
        <v>153</v>
      </c>
      <c r="M45" s="130">
        <f t="shared" si="45"/>
        <v>541</v>
      </c>
      <c r="N45" s="118">
        <f t="shared" si="34"/>
        <v>160</v>
      </c>
      <c r="O45" s="130">
        <f t="shared" si="46"/>
        <v>567</v>
      </c>
      <c r="P45" s="118">
        <f t="shared" si="35"/>
        <v>167</v>
      </c>
      <c r="Q45" s="130">
        <f t="shared" si="47"/>
        <v>592</v>
      </c>
      <c r="R45" s="118">
        <f t="shared" si="36"/>
        <v>175</v>
      </c>
      <c r="S45" s="130">
        <f t="shared" si="48"/>
        <v>617</v>
      </c>
      <c r="T45" s="118">
        <f t="shared" si="37"/>
        <v>183</v>
      </c>
      <c r="U45" s="130">
        <f t="shared" si="49"/>
        <v>649</v>
      </c>
      <c r="V45" s="118">
        <f t="shared" si="38"/>
        <v>192</v>
      </c>
      <c r="W45" s="130">
        <f t="shared" si="50"/>
        <v>682</v>
      </c>
      <c r="X45" s="118">
        <f t="shared" si="39"/>
        <v>202</v>
      </c>
      <c r="Y45" s="130">
        <f t="shared" si="51"/>
        <v>714</v>
      </c>
      <c r="Z45" s="118">
        <f t="shared" si="52"/>
        <v>211</v>
      </c>
      <c r="AA45" s="130">
        <f t="shared" si="53"/>
        <v>746</v>
      </c>
      <c r="AB45" s="118">
        <f t="shared" si="54"/>
        <v>220</v>
      </c>
      <c r="AC45" s="131">
        <f t="shared" si="55"/>
        <v>778</v>
      </c>
    </row>
    <row r="46" spans="1:29" s="120" customFormat="1" ht="11.1" customHeight="1">
      <c r="A46" s="117">
        <v>7</v>
      </c>
      <c r="B46" s="118">
        <f t="shared" si="28"/>
        <v>148</v>
      </c>
      <c r="C46" s="130">
        <f t="shared" si="40"/>
        <v>523</v>
      </c>
      <c r="D46" s="118">
        <f t="shared" si="29"/>
        <v>154</v>
      </c>
      <c r="E46" s="130">
        <f t="shared" si="41"/>
        <v>545</v>
      </c>
      <c r="F46" s="118">
        <f t="shared" si="30"/>
        <v>155</v>
      </c>
      <c r="G46" s="130">
        <f t="shared" si="42"/>
        <v>547</v>
      </c>
      <c r="H46" s="118">
        <f t="shared" si="31"/>
        <v>161</v>
      </c>
      <c r="I46" s="130">
        <f t="shared" si="43"/>
        <v>571</v>
      </c>
      <c r="J46" s="118">
        <f t="shared" si="32"/>
        <v>170</v>
      </c>
      <c r="K46" s="130">
        <f t="shared" si="44"/>
        <v>600</v>
      </c>
      <c r="L46" s="118">
        <f t="shared" si="33"/>
        <v>178</v>
      </c>
      <c r="M46" s="130">
        <f t="shared" si="45"/>
        <v>630</v>
      </c>
      <c r="N46" s="118">
        <f t="shared" si="34"/>
        <v>187</v>
      </c>
      <c r="O46" s="130">
        <f t="shared" si="46"/>
        <v>660</v>
      </c>
      <c r="P46" s="118">
        <f t="shared" si="35"/>
        <v>195</v>
      </c>
      <c r="Q46" s="130">
        <f t="shared" si="47"/>
        <v>690</v>
      </c>
      <c r="R46" s="118">
        <f t="shared" si="36"/>
        <v>203</v>
      </c>
      <c r="S46" s="130">
        <f t="shared" si="48"/>
        <v>719</v>
      </c>
      <c r="T46" s="118">
        <f t="shared" si="37"/>
        <v>214</v>
      </c>
      <c r="U46" s="130">
        <f t="shared" si="49"/>
        <v>757</v>
      </c>
      <c r="V46" s="118">
        <f t="shared" si="38"/>
        <v>225</v>
      </c>
      <c r="W46" s="130">
        <f t="shared" si="50"/>
        <v>794</v>
      </c>
      <c r="X46" s="118">
        <f t="shared" si="39"/>
        <v>236</v>
      </c>
      <c r="Y46" s="130">
        <f t="shared" si="51"/>
        <v>834</v>
      </c>
      <c r="Z46" s="118">
        <f t="shared" si="52"/>
        <v>245</v>
      </c>
      <c r="AA46" s="130">
        <f t="shared" si="53"/>
        <v>871</v>
      </c>
      <c r="AB46" s="118">
        <f t="shared" si="54"/>
        <v>256</v>
      </c>
      <c r="AC46" s="131">
        <f t="shared" si="55"/>
        <v>909</v>
      </c>
    </row>
    <row r="47" spans="1:29" s="120" customFormat="1" ht="11.1" customHeight="1">
      <c r="A47" s="117">
        <v>8</v>
      </c>
      <c r="B47" s="118">
        <f t="shared" si="28"/>
        <v>169</v>
      </c>
      <c r="C47" s="130">
        <f t="shared" si="40"/>
        <v>598</v>
      </c>
      <c r="D47" s="118">
        <f t="shared" si="29"/>
        <v>176</v>
      </c>
      <c r="E47" s="130">
        <f t="shared" si="41"/>
        <v>622</v>
      </c>
      <c r="F47" s="118">
        <f t="shared" si="30"/>
        <v>177</v>
      </c>
      <c r="G47" s="130">
        <f t="shared" si="42"/>
        <v>626</v>
      </c>
      <c r="H47" s="118">
        <f t="shared" si="31"/>
        <v>184</v>
      </c>
      <c r="I47" s="130">
        <f t="shared" si="43"/>
        <v>653</v>
      </c>
      <c r="J47" s="118">
        <f t="shared" si="32"/>
        <v>194</v>
      </c>
      <c r="K47" s="130">
        <f t="shared" si="44"/>
        <v>687</v>
      </c>
      <c r="L47" s="118">
        <f t="shared" si="33"/>
        <v>204</v>
      </c>
      <c r="M47" s="130">
        <f t="shared" si="45"/>
        <v>720</v>
      </c>
      <c r="N47" s="118">
        <f t="shared" si="34"/>
        <v>213</v>
      </c>
      <c r="O47" s="130">
        <f t="shared" si="46"/>
        <v>755</v>
      </c>
      <c r="P47" s="118">
        <f t="shared" si="35"/>
        <v>223</v>
      </c>
      <c r="Q47" s="130">
        <f t="shared" si="47"/>
        <v>789</v>
      </c>
      <c r="R47" s="118">
        <f t="shared" si="36"/>
        <v>232</v>
      </c>
      <c r="S47" s="130">
        <f t="shared" si="48"/>
        <v>823</v>
      </c>
      <c r="T47" s="118">
        <f t="shared" si="37"/>
        <v>244</v>
      </c>
      <c r="U47" s="130">
        <f t="shared" si="49"/>
        <v>865</v>
      </c>
      <c r="V47" s="118">
        <f t="shared" si="38"/>
        <v>256</v>
      </c>
      <c r="W47" s="130">
        <f t="shared" si="50"/>
        <v>909</v>
      </c>
      <c r="X47" s="118">
        <f t="shared" si="39"/>
        <v>268</v>
      </c>
      <c r="Y47" s="130">
        <f t="shared" si="51"/>
        <v>951</v>
      </c>
      <c r="Z47" s="118">
        <f t="shared" si="52"/>
        <v>281</v>
      </c>
      <c r="AA47" s="130">
        <f t="shared" si="53"/>
        <v>995</v>
      </c>
      <c r="AB47" s="118">
        <f t="shared" si="54"/>
        <v>293</v>
      </c>
      <c r="AC47" s="131">
        <f t="shared" si="55"/>
        <v>1037</v>
      </c>
    </row>
    <row r="48" spans="1:29" s="120" customFormat="1" ht="11.1" customHeight="1">
      <c r="A48" s="117">
        <v>9</v>
      </c>
      <c r="B48" s="118">
        <f t="shared" si="28"/>
        <v>190</v>
      </c>
      <c r="C48" s="130">
        <f t="shared" si="40"/>
        <v>673</v>
      </c>
      <c r="D48" s="118">
        <f t="shared" si="29"/>
        <v>197</v>
      </c>
      <c r="E48" s="130">
        <f t="shared" si="41"/>
        <v>701</v>
      </c>
      <c r="F48" s="118">
        <f t="shared" si="30"/>
        <v>199</v>
      </c>
      <c r="G48" s="130">
        <f t="shared" si="42"/>
        <v>704</v>
      </c>
      <c r="H48" s="118">
        <f t="shared" si="31"/>
        <v>207</v>
      </c>
      <c r="I48" s="130">
        <f t="shared" si="43"/>
        <v>734</v>
      </c>
      <c r="J48" s="118">
        <f t="shared" si="32"/>
        <v>218</v>
      </c>
      <c r="K48" s="130">
        <f t="shared" si="44"/>
        <v>773</v>
      </c>
      <c r="L48" s="118">
        <f t="shared" si="33"/>
        <v>229</v>
      </c>
      <c r="M48" s="130">
        <f t="shared" si="45"/>
        <v>812</v>
      </c>
      <c r="N48" s="118">
        <f t="shared" si="34"/>
        <v>240</v>
      </c>
      <c r="O48" s="130">
        <f t="shared" si="46"/>
        <v>849</v>
      </c>
      <c r="P48" s="118">
        <f t="shared" si="35"/>
        <v>251</v>
      </c>
      <c r="Q48" s="130">
        <f t="shared" si="47"/>
        <v>887</v>
      </c>
      <c r="R48" s="118">
        <f t="shared" si="36"/>
        <v>262</v>
      </c>
      <c r="S48" s="130">
        <f t="shared" si="48"/>
        <v>926</v>
      </c>
      <c r="T48" s="118">
        <f t="shared" si="37"/>
        <v>275</v>
      </c>
      <c r="U48" s="130">
        <f t="shared" si="49"/>
        <v>973</v>
      </c>
      <c r="V48" s="118">
        <f t="shared" si="38"/>
        <v>289</v>
      </c>
      <c r="W48" s="130">
        <f t="shared" si="50"/>
        <v>1022</v>
      </c>
      <c r="X48" s="118">
        <f t="shared" si="39"/>
        <v>302</v>
      </c>
      <c r="Y48" s="130">
        <f t="shared" si="51"/>
        <v>1071</v>
      </c>
      <c r="Z48" s="118">
        <f t="shared" si="52"/>
        <v>316</v>
      </c>
      <c r="AA48" s="130">
        <f t="shared" si="53"/>
        <v>1119</v>
      </c>
      <c r="AB48" s="118">
        <f t="shared" si="54"/>
        <v>329</v>
      </c>
      <c r="AC48" s="131">
        <f t="shared" si="55"/>
        <v>1168</v>
      </c>
    </row>
    <row r="49" spans="1:29" s="120" customFormat="1" ht="11.1" customHeight="1">
      <c r="A49" s="117">
        <v>10</v>
      </c>
      <c r="B49" s="118">
        <f t="shared" si="28"/>
        <v>212</v>
      </c>
      <c r="C49" s="130">
        <f t="shared" si="40"/>
        <v>749</v>
      </c>
      <c r="D49" s="118">
        <f t="shared" si="29"/>
        <v>219</v>
      </c>
      <c r="E49" s="130">
        <f t="shared" si="41"/>
        <v>778</v>
      </c>
      <c r="F49" s="118">
        <f t="shared" si="30"/>
        <v>220</v>
      </c>
      <c r="G49" s="130">
        <f t="shared" si="42"/>
        <v>781</v>
      </c>
      <c r="H49" s="118">
        <f t="shared" si="31"/>
        <v>230</v>
      </c>
      <c r="I49" s="130">
        <f t="shared" si="43"/>
        <v>816</v>
      </c>
      <c r="J49" s="118">
        <f t="shared" si="32"/>
        <v>242</v>
      </c>
      <c r="K49" s="130">
        <f t="shared" si="44"/>
        <v>859</v>
      </c>
      <c r="L49" s="118">
        <f t="shared" si="33"/>
        <v>254</v>
      </c>
      <c r="M49" s="130">
        <f t="shared" si="45"/>
        <v>901</v>
      </c>
      <c r="N49" s="118">
        <f t="shared" si="34"/>
        <v>266</v>
      </c>
      <c r="O49" s="130">
        <f t="shared" si="46"/>
        <v>944</v>
      </c>
      <c r="P49" s="118">
        <f t="shared" si="35"/>
        <v>278</v>
      </c>
      <c r="Q49" s="130">
        <f t="shared" si="47"/>
        <v>986</v>
      </c>
      <c r="R49" s="118">
        <f t="shared" si="36"/>
        <v>290</v>
      </c>
      <c r="S49" s="130">
        <f t="shared" si="48"/>
        <v>1029</v>
      </c>
      <c r="T49" s="118">
        <f t="shared" si="37"/>
        <v>305</v>
      </c>
      <c r="U49" s="130">
        <f t="shared" si="49"/>
        <v>1082</v>
      </c>
      <c r="V49" s="118">
        <f t="shared" si="38"/>
        <v>321</v>
      </c>
      <c r="W49" s="130">
        <f t="shared" si="50"/>
        <v>1136</v>
      </c>
      <c r="X49" s="118">
        <f t="shared" si="39"/>
        <v>336</v>
      </c>
      <c r="Y49" s="130">
        <f t="shared" si="51"/>
        <v>1190</v>
      </c>
      <c r="Z49" s="118">
        <f t="shared" si="52"/>
        <v>351</v>
      </c>
      <c r="AA49" s="130">
        <f t="shared" si="53"/>
        <v>1244</v>
      </c>
      <c r="AB49" s="118">
        <f t="shared" si="54"/>
        <v>367</v>
      </c>
      <c r="AC49" s="131">
        <f t="shared" si="55"/>
        <v>1298</v>
      </c>
    </row>
    <row r="50" spans="1:29" s="120" customFormat="1" ht="11.1" customHeight="1">
      <c r="A50" s="117">
        <v>11</v>
      </c>
      <c r="B50" s="118">
        <f t="shared" si="28"/>
        <v>232</v>
      </c>
      <c r="C50" s="130">
        <f t="shared" si="40"/>
        <v>823</v>
      </c>
      <c r="D50" s="118">
        <f t="shared" si="29"/>
        <v>242</v>
      </c>
      <c r="E50" s="130">
        <f t="shared" si="41"/>
        <v>857</v>
      </c>
      <c r="F50" s="118">
        <f t="shared" si="30"/>
        <v>243</v>
      </c>
      <c r="G50" s="130">
        <f t="shared" si="42"/>
        <v>860</v>
      </c>
      <c r="H50" s="118">
        <f t="shared" si="31"/>
        <v>253</v>
      </c>
      <c r="I50" s="130">
        <f t="shared" si="43"/>
        <v>898</v>
      </c>
      <c r="J50" s="118">
        <f t="shared" si="32"/>
        <v>266</v>
      </c>
      <c r="K50" s="130">
        <f t="shared" si="44"/>
        <v>944</v>
      </c>
      <c r="L50" s="118">
        <f t="shared" si="33"/>
        <v>280</v>
      </c>
      <c r="M50" s="130">
        <f t="shared" si="45"/>
        <v>992</v>
      </c>
      <c r="N50" s="118">
        <f t="shared" si="34"/>
        <v>293</v>
      </c>
      <c r="O50" s="130">
        <f t="shared" si="46"/>
        <v>1037</v>
      </c>
      <c r="P50" s="118">
        <f t="shared" si="35"/>
        <v>307</v>
      </c>
      <c r="Q50" s="130">
        <f t="shared" si="47"/>
        <v>1085</v>
      </c>
      <c r="R50" s="118">
        <f t="shared" si="36"/>
        <v>320</v>
      </c>
      <c r="S50" s="130">
        <f t="shared" si="48"/>
        <v>1131</v>
      </c>
      <c r="T50" s="118">
        <f t="shared" si="37"/>
        <v>336</v>
      </c>
      <c r="U50" s="130">
        <f t="shared" si="49"/>
        <v>1191</v>
      </c>
      <c r="V50" s="118">
        <f t="shared" si="38"/>
        <v>352</v>
      </c>
      <c r="W50" s="130">
        <f t="shared" si="50"/>
        <v>1250</v>
      </c>
      <c r="X50" s="118">
        <f t="shared" si="39"/>
        <v>370</v>
      </c>
      <c r="Y50" s="130">
        <f t="shared" si="51"/>
        <v>1309</v>
      </c>
      <c r="Z50" s="118">
        <f t="shared" si="52"/>
        <v>386</v>
      </c>
      <c r="AA50" s="130">
        <f t="shared" si="53"/>
        <v>1368</v>
      </c>
      <c r="AB50" s="118">
        <f t="shared" si="54"/>
        <v>403</v>
      </c>
      <c r="AC50" s="131">
        <f t="shared" si="55"/>
        <v>1428</v>
      </c>
    </row>
    <row r="51" spans="1:29" s="120" customFormat="1" ht="11.1" customHeight="1">
      <c r="A51" s="117">
        <v>12</v>
      </c>
      <c r="B51" s="118">
        <f t="shared" si="28"/>
        <v>253</v>
      </c>
      <c r="C51" s="130">
        <f t="shared" si="40"/>
        <v>898</v>
      </c>
      <c r="D51" s="118">
        <f t="shared" si="29"/>
        <v>264</v>
      </c>
      <c r="E51" s="130">
        <f t="shared" si="41"/>
        <v>934</v>
      </c>
      <c r="F51" s="118">
        <f t="shared" si="30"/>
        <v>265</v>
      </c>
      <c r="G51" s="130">
        <f t="shared" si="42"/>
        <v>938</v>
      </c>
      <c r="H51" s="118">
        <f t="shared" si="31"/>
        <v>276</v>
      </c>
      <c r="I51" s="130">
        <f t="shared" si="43"/>
        <v>980</v>
      </c>
      <c r="J51" s="118">
        <f t="shared" si="32"/>
        <v>291</v>
      </c>
      <c r="K51" s="130">
        <f t="shared" si="44"/>
        <v>1030</v>
      </c>
      <c r="L51" s="118">
        <f t="shared" si="33"/>
        <v>305</v>
      </c>
      <c r="M51" s="130">
        <f t="shared" si="45"/>
        <v>1081</v>
      </c>
      <c r="N51" s="118">
        <f t="shared" si="34"/>
        <v>320</v>
      </c>
      <c r="O51" s="130">
        <f t="shared" si="46"/>
        <v>1132</v>
      </c>
      <c r="P51" s="118">
        <f t="shared" si="35"/>
        <v>334</v>
      </c>
      <c r="Q51" s="130">
        <f t="shared" si="47"/>
        <v>1183</v>
      </c>
      <c r="R51" s="118">
        <f t="shared" si="36"/>
        <v>348</v>
      </c>
      <c r="S51" s="130">
        <f t="shared" si="48"/>
        <v>1235</v>
      </c>
      <c r="T51" s="118">
        <f t="shared" si="37"/>
        <v>367</v>
      </c>
      <c r="U51" s="130">
        <f t="shared" si="49"/>
        <v>1299</v>
      </c>
      <c r="V51" s="118">
        <f t="shared" si="38"/>
        <v>385</v>
      </c>
      <c r="W51" s="130">
        <f t="shared" si="50"/>
        <v>1363</v>
      </c>
      <c r="X51" s="118">
        <f t="shared" si="39"/>
        <v>404</v>
      </c>
      <c r="Y51" s="130">
        <f t="shared" si="51"/>
        <v>1429</v>
      </c>
      <c r="Z51" s="118">
        <f t="shared" si="52"/>
        <v>421</v>
      </c>
      <c r="AA51" s="130">
        <f t="shared" si="53"/>
        <v>1493</v>
      </c>
      <c r="AB51" s="118">
        <f t="shared" si="54"/>
        <v>440</v>
      </c>
      <c r="AC51" s="131">
        <f t="shared" si="55"/>
        <v>1557</v>
      </c>
    </row>
    <row r="52" spans="1:29" s="120" customFormat="1" ht="11.1" customHeight="1">
      <c r="A52" s="117">
        <v>13</v>
      </c>
      <c r="B52" s="118">
        <f t="shared" si="28"/>
        <v>275</v>
      </c>
      <c r="C52" s="130">
        <f t="shared" si="40"/>
        <v>973</v>
      </c>
      <c r="D52" s="118">
        <f t="shared" si="29"/>
        <v>286</v>
      </c>
      <c r="E52" s="130">
        <f t="shared" si="41"/>
        <v>1012</v>
      </c>
      <c r="F52" s="118">
        <f t="shared" si="30"/>
        <v>287</v>
      </c>
      <c r="G52" s="130">
        <f t="shared" si="42"/>
        <v>1017</v>
      </c>
      <c r="H52" s="118">
        <f t="shared" si="31"/>
        <v>300</v>
      </c>
      <c r="I52" s="130">
        <f t="shared" si="43"/>
        <v>1060</v>
      </c>
      <c r="J52" s="118">
        <f t="shared" si="32"/>
        <v>315</v>
      </c>
      <c r="K52" s="130">
        <f t="shared" si="44"/>
        <v>1116</v>
      </c>
      <c r="L52" s="118">
        <f t="shared" si="33"/>
        <v>331</v>
      </c>
      <c r="M52" s="130">
        <f t="shared" si="45"/>
        <v>1171</v>
      </c>
      <c r="N52" s="118">
        <f t="shared" si="34"/>
        <v>346</v>
      </c>
      <c r="O52" s="130">
        <f t="shared" si="46"/>
        <v>1226</v>
      </c>
      <c r="P52" s="118">
        <f t="shared" si="35"/>
        <v>362</v>
      </c>
      <c r="Q52" s="130">
        <f t="shared" si="47"/>
        <v>1282</v>
      </c>
      <c r="R52" s="118">
        <f t="shared" si="36"/>
        <v>377</v>
      </c>
      <c r="S52" s="130">
        <f t="shared" si="48"/>
        <v>1337</v>
      </c>
      <c r="T52" s="118">
        <f t="shared" si="37"/>
        <v>397</v>
      </c>
      <c r="U52" s="130">
        <f t="shared" si="49"/>
        <v>1408</v>
      </c>
      <c r="V52" s="118">
        <f t="shared" si="38"/>
        <v>417</v>
      </c>
      <c r="W52" s="130">
        <f t="shared" si="50"/>
        <v>1477</v>
      </c>
      <c r="X52" s="118">
        <f t="shared" si="39"/>
        <v>436</v>
      </c>
      <c r="Y52" s="130">
        <f t="shared" si="51"/>
        <v>1546</v>
      </c>
      <c r="Z52" s="118">
        <f t="shared" si="52"/>
        <v>457</v>
      </c>
      <c r="AA52" s="130">
        <f t="shared" si="53"/>
        <v>1617</v>
      </c>
      <c r="AB52" s="118">
        <f t="shared" si="54"/>
        <v>477</v>
      </c>
      <c r="AC52" s="131">
        <f t="shared" si="55"/>
        <v>1687</v>
      </c>
    </row>
    <row r="53" spans="1:29" s="120" customFormat="1" ht="11.1" customHeight="1">
      <c r="A53" s="117">
        <v>14</v>
      </c>
      <c r="B53" s="118">
        <f t="shared" si="28"/>
        <v>296</v>
      </c>
      <c r="C53" s="130">
        <f t="shared" si="40"/>
        <v>1048</v>
      </c>
      <c r="D53" s="118">
        <f t="shared" si="29"/>
        <v>308</v>
      </c>
      <c r="E53" s="130">
        <f t="shared" si="41"/>
        <v>1090</v>
      </c>
      <c r="F53" s="118">
        <f t="shared" si="30"/>
        <v>309</v>
      </c>
      <c r="G53" s="130">
        <f t="shared" si="42"/>
        <v>1095</v>
      </c>
      <c r="H53" s="118">
        <f t="shared" si="31"/>
        <v>323</v>
      </c>
      <c r="I53" s="130">
        <f t="shared" si="43"/>
        <v>1142</v>
      </c>
      <c r="J53" s="118">
        <f t="shared" si="32"/>
        <v>339</v>
      </c>
      <c r="K53" s="130">
        <f t="shared" si="44"/>
        <v>1202</v>
      </c>
      <c r="L53" s="118">
        <f t="shared" si="33"/>
        <v>356</v>
      </c>
      <c r="M53" s="130">
        <f t="shared" si="45"/>
        <v>1262</v>
      </c>
      <c r="N53" s="118">
        <f t="shared" si="34"/>
        <v>373</v>
      </c>
      <c r="O53" s="130">
        <f t="shared" si="46"/>
        <v>1322</v>
      </c>
      <c r="P53" s="118">
        <f t="shared" si="35"/>
        <v>389</v>
      </c>
      <c r="Q53" s="130">
        <f t="shared" si="47"/>
        <v>1380</v>
      </c>
      <c r="R53" s="118">
        <f t="shared" si="36"/>
        <v>407</v>
      </c>
      <c r="S53" s="130">
        <f t="shared" si="48"/>
        <v>1440</v>
      </c>
      <c r="T53" s="118">
        <f t="shared" si="37"/>
        <v>428</v>
      </c>
      <c r="U53" s="130">
        <f t="shared" si="49"/>
        <v>1516</v>
      </c>
      <c r="V53" s="118">
        <f t="shared" si="38"/>
        <v>449</v>
      </c>
      <c r="W53" s="130">
        <f t="shared" si="50"/>
        <v>1591</v>
      </c>
      <c r="X53" s="118">
        <f t="shared" si="39"/>
        <v>470</v>
      </c>
      <c r="Y53" s="130">
        <f t="shared" si="51"/>
        <v>1666</v>
      </c>
      <c r="Z53" s="118">
        <f t="shared" si="52"/>
        <v>492</v>
      </c>
      <c r="AA53" s="130">
        <f t="shared" si="53"/>
        <v>1740</v>
      </c>
      <c r="AB53" s="118">
        <f t="shared" si="54"/>
        <v>513</v>
      </c>
      <c r="AC53" s="131">
        <f t="shared" si="55"/>
        <v>1817</v>
      </c>
    </row>
    <row r="54" spans="1:29" s="120" customFormat="1" ht="11.1" customHeight="1">
      <c r="A54" s="117">
        <v>15</v>
      </c>
      <c r="B54" s="118">
        <f t="shared" si="28"/>
        <v>316</v>
      </c>
      <c r="C54" s="130">
        <f t="shared" si="40"/>
        <v>1122</v>
      </c>
      <c r="D54" s="118">
        <f t="shared" si="29"/>
        <v>329</v>
      </c>
      <c r="E54" s="130">
        <f t="shared" si="41"/>
        <v>1168</v>
      </c>
      <c r="F54" s="118">
        <f t="shared" si="30"/>
        <v>332</v>
      </c>
      <c r="G54" s="130">
        <f t="shared" si="42"/>
        <v>1174</v>
      </c>
      <c r="H54" s="118">
        <f t="shared" si="31"/>
        <v>346</v>
      </c>
      <c r="I54" s="130">
        <f t="shared" si="43"/>
        <v>1224</v>
      </c>
      <c r="J54" s="118">
        <f t="shared" si="32"/>
        <v>363</v>
      </c>
      <c r="K54" s="130">
        <f t="shared" si="44"/>
        <v>1288</v>
      </c>
      <c r="L54" s="118">
        <f t="shared" si="33"/>
        <v>382</v>
      </c>
      <c r="M54" s="130">
        <f t="shared" si="45"/>
        <v>1351</v>
      </c>
      <c r="N54" s="118">
        <f t="shared" si="34"/>
        <v>399</v>
      </c>
      <c r="O54" s="130">
        <f t="shared" si="46"/>
        <v>1416</v>
      </c>
      <c r="P54" s="118">
        <f t="shared" si="35"/>
        <v>418</v>
      </c>
      <c r="Q54" s="130">
        <f t="shared" si="47"/>
        <v>1479</v>
      </c>
      <c r="R54" s="118">
        <f t="shared" si="36"/>
        <v>435</v>
      </c>
      <c r="S54" s="130">
        <f t="shared" si="48"/>
        <v>1543</v>
      </c>
      <c r="T54" s="118">
        <f t="shared" si="37"/>
        <v>458</v>
      </c>
      <c r="U54" s="130">
        <f t="shared" si="49"/>
        <v>1624</v>
      </c>
      <c r="V54" s="118">
        <f t="shared" si="38"/>
        <v>481</v>
      </c>
      <c r="W54" s="130">
        <f t="shared" si="50"/>
        <v>1704</v>
      </c>
      <c r="X54" s="118">
        <f t="shared" si="39"/>
        <v>504</v>
      </c>
      <c r="Y54" s="130">
        <f t="shared" si="51"/>
        <v>1785</v>
      </c>
      <c r="Z54" s="118">
        <f t="shared" si="52"/>
        <v>527</v>
      </c>
      <c r="AA54" s="130">
        <f t="shared" si="53"/>
        <v>1866</v>
      </c>
      <c r="AB54" s="118">
        <f t="shared" si="54"/>
        <v>550</v>
      </c>
      <c r="AC54" s="131">
        <f t="shared" si="55"/>
        <v>1946</v>
      </c>
    </row>
    <row r="55" spans="1:29" s="120" customFormat="1" ht="11.1" customHeight="1">
      <c r="A55" s="117">
        <v>16</v>
      </c>
      <c r="B55" s="118">
        <f t="shared" si="28"/>
        <v>338</v>
      </c>
      <c r="C55" s="130">
        <f t="shared" si="40"/>
        <v>1198</v>
      </c>
      <c r="D55" s="118">
        <f t="shared" si="29"/>
        <v>351</v>
      </c>
      <c r="E55" s="130">
        <f t="shared" si="41"/>
        <v>1246</v>
      </c>
      <c r="F55" s="118">
        <f t="shared" si="30"/>
        <v>353</v>
      </c>
      <c r="G55" s="130">
        <f t="shared" si="42"/>
        <v>1251</v>
      </c>
      <c r="H55" s="118">
        <f t="shared" si="31"/>
        <v>369</v>
      </c>
      <c r="I55" s="130">
        <f t="shared" si="43"/>
        <v>1306</v>
      </c>
      <c r="J55" s="118">
        <f t="shared" si="32"/>
        <v>388</v>
      </c>
      <c r="K55" s="130">
        <f t="shared" si="44"/>
        <v>1373</v>
      </c>
      <c r="L55" s="118">
        <f t="shared" si="33"/>
        <v>407</v>
      </c>
      <c r="M55" s="130">
        <f t="shared" si="45"/>
        <v>1442</v>
      </c>
      <c r="N55" s="118">
        <f t="shared" si="34"/>
        <v>427</v>
      </c>
      <c r="O55" s="130">
        <f t="shared" si="46"/>
        <v>1510</v>
      </c>
      <c r="P55" s="118">
        <f t="shared" si="35"/>
        <v>445</v>
      </c>
      <c r="Q55" s="130">
        <f t="shared" si="47"/>
        <v>1578</v>
      </c>
      <c r="R55" s="118">
        <f t="shared" si="36"/>
        <v>465</v>
      </c>
      <c r="S55" s="130">
        <f t="shared" si="48"/>
        <v>1646</v>
      </c>
      <c r="T55" s="118">
        <f t="shared" si="37"/>
        <v>489</v>
      </c>
      <c r="U55" s="130">
        <f t="shared" si="49"/>
        <v>1732</v>
      </c>
      <c r="V55" s="118">
        <f t="shared" si="38"/>
        <v>514</v>
      </c>
      <c r="W55" s="130">
        <f t="shared" si="50"/>
        <v>1818</v>
      </c>
      <c r="X55" s="118">
        <f t="shared" si="39"/>
        <v>538</v>
      </c>
      <c r="Y55" s="130">
        <f t="shared" si="51"/>
        <v>1904</v>
      </c>
      <c r="Z55" s="118">
        <f t="shared" si="52"/>
        <v>562</v>
      </c>
      <c r="AA55" s="130">
        <f t="shared" si="53"/>
        <v>1990</v>
      </c>
      <c r="AB55" s="118">
        <f t="shared" si="54"/>
        <v>586</v>
      </c>
      <c r="AC55" s="131">
        <f t="shared" si="55"/>
        <v>2076</v>
      </c>
    </row>
    <row r="56" spans="1:29" s="120" customFormat="1" ht="11.1" customHeight="1">
      <c r="A56" s="117">
        <v>17</v>
      </c>
      <c r="B56" s="118">
        <f t="shared" si="28"/>
        <v>359</v>
      </c>
      <c r="C56" s="130">
        <f t="shared" si="40"/>
        <v>1273</v>
      </c>
      <c r="D56" s="118">
        <f t="shared" si="29"/>
        <v>373</v>
      </c>
      <c r="E56" s="130">
        <f t="shared" si="41"/>
        <v>1324</v>
      </c>
      <c r="F56" s="118">
        <f t="shared" si="30"/>
        <v>375</v>
      </c>
      <c r="G56" s="130">
        <f t="shared" si="42"/>
        <v>1329</v>
      </c>
      <c r="H56" s="118">
        <f t="shared" si="31"/>
        <v>392</v>
      </c>
      <c r="I56" s="130">
        <f t="shared" si="43"/>
        <v>1387</v>
      </c>
      <c r="J56" s="118">
        <f t="shared" si="32"/>
        <v>412</v>
      </c>
      <c r="K56" s="130">
        <f t="shared" si="44"/>
        <v>1459</v>
      </c>
      <c r="L56" s="118">
        <f t="shared" si="33"/>
        <v>432</v>
      </c>
      <c r="M56" s="130">
        <f t="shared" si="45"/>
        <v>1532</v>
      </c>
      <c r="N56" s="118">
        <f t="shared" si="34"/>
        <v>453</v>
      </c>
      <c r="O56" s="130">
        <f t="shared" si="46"/>
        <v>1604</v>
      </c>
      <c r="P56" s="118">
        <f t="shared" si="35"/>
        <v>473</v>
      </c>
      <c r="Q56" s="130">
        <f t="shared" si="47"/>
        <v>1676</v>
      </c>
      <c r="R56" s="118">
        <f t="shared" si="36"/>
        <v>494</v>
      </c>
      <c r="S56" s="130">
        <f t="shared" si="48"/>
        <v>1749</v>
      </c>
      <c r="T56" s="118">
        <f t="shared" si="37"/>
        <v>519</v>
      </c>
      <c r="U56" s="130">
        <f t="shared" si="49"/>
        <v>1841</v>
      </c>
      <c r="V56" s="118">
        <f t="shared" si="38"/>
        <v>545</v>
      </c>
      <c r="W56" s="130">
        <f t="shared" si="50"/>
        <v>1932</v>
      </c>
      <c r="X56" s="118">
        <f t="shared" si="39"/>
        <v>572</v>
      </c>
      <c r="Y56" s="130">
        <f t="shared" si="51"/>
        <v>2024</v>
      </c>
      <c r="Z56" s="118">
        <f t="shared" si="52"/>
        <v>597</v>
      </c>
      <c r="AA56" s="130">
        <f t="shared" si="53"/>
        <v>2115</v>
      </c>
      <c r="AB56" s="118">
        <f t="shared" si="54"/>
        <v>623</v>
      </c>
      <c r="AC56" s="131">
        <f t="shared" si="55"/>
        <v>2206</v>
      </c>
    </row>
    <row r="57" spans="1:29" s="120" customFormat="1" ht="11.1" customHeight="1">
      <c r="A57" s="117">
        <v>18</v>
      </c>
      <c r="B57" s="118">
        <f t="shared" si="28"/>
        <v>380</v>
      </c>
      <c r="C57" s="130">
        <f t="shared" si="40"/>
        <v>1347</v>
      </c>
      <c r="D57" s="118">
        <f t="shared" si="29"/>
        <v>396</v>
      </c>
      <c r="E57" s="130">
        <f t="shared" si="41"/>
        <v>1400</v>
      </c>
      <c r="F57" s="118">
        <f t="shared" si="30"/>
        <v>397</v>
      </c>
      <c r="G57" s="130">
        <f t="shared" si="42"/>
        <v>1408</v>
      </c>
      <c r="H57" s="118">
        <f t="shared" si="31"/>
        <v>415</v>
      </c>
      <c r="I57" s="130">
        <f t="shared" si="43"/>
        <v>1469</v>
      </c>
      <c r="J57" s="118">
        <f t="shared" si="32"/>
        <v>436</v>
      </c>
      <c r="K57" s="130">
        <f t="shared" si="44"/>
        <v>1545</v>
      </c>
      <c r="L57" s="118">
        <f t="shared" si="33"/>
        <v>458</v>
      </c>
      <c r="M57" s="130">
        <f t="shared" si="45"/>
        <v>1622</v>
      </c>
      <c r="N57" s="118">
        <f t="shared" si="34"/>
        <v>480</v>
      </c>
      <c r="O57" s="130">
        <f t="shared" si="46"/>
        <v>1698</v>
      </c>
      <c r="P57" s="118">
        <f t="shared" si="35"/>
        <v>501</v>
      </c>
      <c r="Q57" s="130">
        <f t="shared" si="47"/>
        <v>1775</v>
      </c>
      <c r="R57" s="118">
        <f t="shared" si="36"/>
        <v>523</v>
      </c>
      <c r="S57" s="130">
        <f t="shared" si="48"/>
        <v>1851</v>
      </c>
      <c r="T57" s="118">
        <f t="shared" si="37"/>
        <v>550</v>
      </c>
      <c r="U57" s="130">
        <f t="shared" si="49"/>
        <v>1948</v>
      </c>
      <c r="V57" s="118">
        <f t="shared" si="38"/>
        <v>577</v>
      </c>
      <c r="W57" s="130">
        <f t="shared" si="50"/>
        <v>2045</v>
      </c>
      <c r="X57" s="118">
        <f t="shared" si="39"/>
        <v>604</v>
      </c>
      <c r="Y57" s="130">
        <f t="shared" si="51"/>
        <v>2141</v>
      </c>
      <c r="Z57" s="118">
        <f t="shared" si="52"/>
        <v>632</v>
      </c>
      <c r="AA57" s="130">
        <f t="shared" si="53"/>
        <v>2238</v>
      </c>
      <c r="AB57" s="118">
        <f t="shared" si="54"/>
        <v>660</v>
      </c>
      <c r="AC57" s="131">
        <f t="shared" si="55"/>
        <v>2335</v>
      </c>
    </row>
    <row r="58" spans="1:29" s="120" customFormat="1" ht="11.1" customHeight="1">
      <c r="A58" s="117">
        <v>19</v>
      </c>
      <c r="B58" s="118">
        <f t="shared" si="28"/>
        <v>401</v>
      </c>
      <c r="C58" s="130">
        <f t="shared" si="40"/>
        <v>1421</v>
      </c>
      <c r="D58" s="118">
        <f t="shared" si="29"/>
        <v>418</v>
      </c>
      <c r="E58" s="130">
        <f t="shared" si="41"/>
        <v>1479</v>
      </c>
      <c r="F58" s="118">
        <f t="shared" si="30"/>
        <v>420</v>
      </c>
      <c r="G58" s="130">
        <f t="shared" si="42"/>
        <v>1485</v>
      </c>
      <c r="H58" s="118">
        <f t="shared" si="31"/>
        <v>437</v>
      </c>
      <c r="I58" s="130">
        <f t="shared" si="43"/>
        <v>1550</v>
      </c>
      <c r="J58" s="118">
        <f t="shared" si="32"/>
        <v>460</v>
      </c>
      <c r="K58" s="130">
        <f t="shared" si="44"/>
        <v>1631</v>
      </c>
      <c r="L58" s="118">
        <f t="shared" si="33"/>
        <v>483</v>
      </c>
      <c r="M58" s="130">
        <f t="shared" si="45"/>
        <v>1712</v>
      </c>
      <c r="N58" s="118">
        <f t="shared" si="34"/>
        <v>506</v>
      </c>
      <c r="O58" s="130">
        <f t="shared" si="46"/>
        <v>1793</v>
      </c>
      <c r="P58" s="118">
        <f t="shared" si="35"/>
        <v>529</v>
      </c>
      <c r="Q58" s="130">
        <f t="shared" si="47"/>
        <v>1873</v>
      </c>
      <c r="R58" s="118">
        <f t="shared" si="36"/>
        <v>552</v>
      </c>
      <c r="S58" s="130">
        <f t="shared" si="48"/>
        <v>1954</v>
      </c>
      <c r="T58" s="118">
        <f t="shared" si="37"/>
        <v>580</v>
      </c>
      <c r="U58" s="130">
        <f t="shared" si="49"/>
        <v>2056</v>
      </c>
      <c r="V58" s="118">
        <f t="shared" si="38"/>
        <v>610</v>
      </c>
      <c r="W58" s="130">
        <f t="shared" si="50"/>
        <v>2159</v>
      </c>
      <c r="X58" s="118">
        <f t="shared" si="39"/>
        <v>638</v>
      </c>
      <c r="Y58" s="130">
        <f t="shared" si="51"/>
        <v>2261</v>
      </c>
      <c r="Z58" s="118">
        <f t="shared" si="52"/>
        <v>668</v>
      </c>
      <c r="AA58" s="130">
        <f t="shared" si="53"/>
        <v>2364</v>
      </c>
      <c r="AB58" s="118">
        <f t="shared" si="54"/>
        <v>696</v>
      </c>
      <c r="AC58" s="131">
        <f t="shared" si="55"/>
        <v>2466</v>
      </c>
    </row>
    <row r="59" spans="1:29" s="120" customFormat="1" ht="11.1" customHeight="1">
      <c r="A59" s="117">
        <v>20</v>
      </c>
      <c r="B59" s="118">
        <f t="shared" si="28"/>
        <v>422</v>
      </c>
      <c r="C59" s="130">
        <f t="shared" si="40"/>
        <v>1496</v>
      </c>
      <c r="D59" s="118">
        <f t="shared" si="29"/>
        <v>440</v>
      </c>
      <c r="E59" s="130">
        <f t="shared" si="41"/>
        <v>1556</v>
      </c>
      <c r="F59" s="118">
        <f t="shared" si="30"/>
        <v>442</v>
      </c>
      <c r="G59" s="130">
        <f t="shared" si="42"/>
        <v>1564</v>
      </c>
      <c r="H59" s="118">
        <f t="shared" si="31"/>
        <v>460</v>
      </c>
      <c r="I59" s="130">
        <f t="shared" si="43"/>
        <v>1631</v>
      </c>
      <c r="J59" s="118">
        <f t="shared" si="32"/>
        <v>484</v>
      </c>
      <c r="K59" s="130">
        <f t="shared" si="44"/>
        <v>1716</v>
      </c>
      <c r="L59" s="118">
        <f t="shared" si="33"/>
        <v>508</v>
      </c>
      <c r="M59" s="130">
        <f t="shared" si="45"/>
        <v>1801</v>
      </c>
      <c r="N59" s="118">
        <f t="shared" si="34"/>
        <v>532</v>
      </c>
      <c r="O59" s="130">
        <f t="shared" si="46"/>
        <v>1886</v>
      </c>
      <c r="P59" s="118">
        <f t="shared" si="35"/>
        <v>556</v>
      </c>
      <c r="Q59" s="130">
        <f t="shared" si="47"/>
        <v>1971</v>
      </c>
      <c r="R59" s="118">
        <f t="shared" si="36"/>
        <v>580</v>
      </c>
      <c r="S59" s="130">
        <f t="shared" si="48"/>
        <v>2056</v>
      </c>
      <c r="T59" s="118">
        <f t="shared" si="37"/>
        <v>611</v>
      </c>
      <c r="U59" s="130">
        <f t="shared" si="49"/>
        <v>2164</v>
      </c>
      <c r="V59" s="118">
        <f t="shared" si="38"/>
        <v>641</v>
      </c>
      <c r="W59" s="130">
        <f t="shared" si="50"/>
        <v>2272</v>
      </c>
      <c r="X59" s="118">
        <f t="shared" si="39"/>
        <v>672</v>
      </c>
      <c r="Y59" s="130">
        <f t="shared" si="51"/>
        <v>2380</v>
      </c>
      <c r="Z59" s="118">
        <f t="shared" si="52"/>
        <v>703</v>
      </c>
      <c r="AA59" s="130">
        <f t="shared" si="53"/>
        <v>2488</v>
      </c>
      <c r="AB59" s="118">
        <f t="shared" si="54"/>
        <v>733</v>
      </c>
      <c r="AC59" s="131">
        <f t="shared" si="55"/>
        <v>2596</v>
      </c>
    </row>
    <row r="60" spans="1:29" s="120" customFormat="1" ht="11.1" customHeight="1">
      <c r="A60" s="117">
        <v>21</v>
      </c>
      <c r="B60" s="118">
        <f t="shared" si="28"/>
        <v>444</v>
      </c>
      <c r="C60" s="130">
        <f t="shared" si="40"/>
        <v>1571</v>
      </c>
      <c r="D60" s="118">
        <f t="shared" si="29"/>
        <v>461</v>
      </c>
      <c r="E60" s="130">
        <f t="shared" si="41"/>
        <v>1635</v>
      </c>
      <c r="F60" s="118">
        <f t="shared" si="30"/>
        <v>464</v>
      </c>
      <c r="G60" s="130">
        <f t="shared" si="42"/>
        <v>1642</v>
      </c>
      <c r="H60" s="118">
        <f t="shared" si="31"/>
        <v>484</v>
      </c>
      <c r="I60" s="130">
        <f t="shared" si="43"/>
        <v>1713</v>
      </c>
      <c r="J60" s="118">
        <f t="shared" si="32"/>
        <v>509</v>
      </c>
      <c r="K60" s="130">
        <f t="shared" si="44"/>
        <v>1802</v>
      </c>
      <c r="L60" s="118">
        <f t="shared" si="33"/>
        <v>535</v>
      </c>
      <c r="M60" s="130">
        <f t="shared" si="45"/>
        <v>1892</v>
      </c>
      <c r="N60" s="118">
        <f t="shared" si="34"/>
        <v>560</v>
      </c>
      <c r="O60" s="130">
        <f t="shared" si="46"/>
        <v>1981</v>
      </c>
      <c r="P60" s="118">
        <f t="shared" si="35"/>
        <v>585</v>
      </c>
      <c r="Q60" s="130">
        <f t="shared" si="47"/>
        <v>2071</v>
      </c>
      <c r="R60" s="118">
        <f t="shared" si="36"/>
        <v>610</v>
      </c>
      <c r="S60" s="130">
        <f t="shared" si="48"/>
        <v>2160</v>
      </c>
      <c r="T60" s="118">
        <f t="shared" si="37"/>
        <v>641</v>
      </c>
      <c r="U60" s="130">
        <f t="shared" si="49"/>
        <v>2273</v>
      </c>
      <c r="V60" s="118">
        <f t="shared" si="38"/>
        <v>674</v>
      </c>
      <c r="W60" s="130">
        <f t="shared" si="50"/>
        <v>2385</v>
      </c>
      <c r="X60" s="118">
        <f t="shared" si="39"/>
        <v>706</v>
      </c>
      <c r="Y60" s="130">
        <f t="shared" si="51"/>
        <v>2499</v>
      </c>
      <c r="Z60" s="118">
        <f t="shared" si="52"/>
        <v>737</v>
      </c>
      <c r="AA60" s="130">
        <f t="shared" si="53"/>
        <v>2612</v>
      </c>
      <c r="AB60" s="118">
        <f t="shared" si="54"/>
        <v>769</v>
      </c>
      <c r="AC60" s="131">
        <f t="shared" si="55"/>
        <v>2725</v>
      </c>
    </row>
    <row r="61" spans="1:29" s="120" customFormat="1" ht="11.1" customHeight="1">
      <c r="A61" s="117">
        <v>22</v>
      </c>
      <c r="B61" s="118">
        <f t="shared" si="28"/>
        <v>465</v>
      </c>
      <c r="C61" s="130">
        <f t="shared" si="40"/>
        <v>1647</v>
      </c>
      <c r="D61" s="118">
        <f t="shared" si="29"/>
        <v>483</v>
      </c>
      <c r="E61" s="130">
        <f t="shared" si="41"/>
        <v>1712</v>
      </c>
      <c r="F61" s="118">
        <f t="shared" si="30"/>
        <v>485</v>
      </c>
      <c r="G61" s="130">
        <f t="shared" si="42"/>
        <v>1720</v>
      </c>
      <c r="H61" s="118">
        <f t="shared" si="31"/>
        <v>507</v>
      </c>
      <c r="I61" s="130">
        <f t="shared" si="43"/>
        <v>1795</v>
      </c>
      <c r="J61" s="118">
        <f t="shared" si="32"/>
        <v>533</v>
      </c>
      <c r="K61" s="130">
        <f t="shared" si="44"/>
        <v>1889</v>
      </c>
      <c r="L61" s="118">
        <f t="shared" si="33"/>
        <v>560</v>
      </c>
      <c r="M61" s="130">
        <f t="shared" si="45"/>
        <v>1982</v>
      </c>
      <c r="N61" s="118">
        <f t="shared" si="34"/>
        <v>586</v>
      </c>
      <c r="O61" s="130">
        <f t="shared" si="46"/>
        <v>2075</v>
      </c>
      <c r="P61" s="118">
        <f t="shared" si="35"/>
        <v>612</v>
      </c>
      <c r="Q61" s="130">
        <f t="shared" si="47"/>
        <v>2170</v>
      </c>
      <c r="R61" s="118">
        <f t="shared" si="36"/>
        <v>639</v>
      </c>
      <c r="S61" s="130">
        <f t="shared" si="48"/>
        <v>2263</v>
      </c>
      <c r="T61" s="118">
        <f t="shared" si="37"/>
        <v>672</v>
      </c>
      <c r="U61" s="130">
        <f t="shared" si="49"/>
        <v>2381</v>
      </c>
      <c r="V61" s="118">
        <f t="shared" si="38"/>
        <v>706</v>
      </c>
      <c r="W61" s="130">
        <f t="shared" si="50"/>
        <v>2499</v>
      </c>
      <c r="X61" s="118">
        <f t="shared" si="39"/>
        <v>740</v>
      </c>
      <c r="Y61" s="130">
        <f t="shared" si="51"/>
        <v>2619</v>
      </c>
      <c r="Z61" s="118">
        <f t="shared" si="52"/>
        <v>772</v>
      </c>
      <c r="AA61" s="130">
        <f t="shared" si="53"/>
        <v>2736</v>
      </c>
      <c r="AB61" s="118">
        <f t="shared" si="54"/>
        <v>806</v>
      </c>
      <c r="AC61" s="131">
        <f t="shared" si="55"/>
        <v>2855</v>
      </c>
    </row>
    <row r="62" spans="1:29" s="120" customFormat="1" ht="11.1" customHeight="1">
      <c r="A62" s="117">
        <v>23</v>
      </c>
      <c r="B62" s="118">
        <f t="shared" si="28"/>
        <v>485</v>
      </c>
      <c r="C62" s="130">
        <f t="shared" si="40"/>
        <v>1721</v>
      </c>
      <c r="D62" s="118">
        <f t="shared" si="29"/>
        <v>505</v>
      </c>
      <c r="E62" s="130">
        <f t="shared" si="41"/>
        <v>1790</v>
      </c>
      <c r="F62" s="118">
        <f t="shared" si="30"/>
        <v>508</v>
      </c>
      <c r="G62" s="130">
        <f t="shared" si="42"/>
        <v>1798</v>
      </c>
      <c r="H62" s="118">
        <f t="shared" si="31"/>
        <v>530</v>
      </c>
      <c r="I62" s="130">
        <f t="shared" si="43"/>
        <v>1877</v>
      </c>
      <c r="J62" s="118">
        <f t="shared" si="32"/>
        <v>557</v>
      </c>
      <c r="K62" s="130">
        <f t="shared" si="44"/>
        <v>1975</v>
      </c>
      <c r="L62" s="118">
        <f t="shared" si="33"/>
        <v>585</v>
      </c>
      <c r="M62" s="130">
        <f t="shared" si="45"/>
        <v>2072</v>
      </c>
      <c r="N62" s="118">
        <f t="shared" si="34"/>
        <v>613</v>
      </c>
      <c r="O62" s="130">
        <f t="shared" si="46"/>
        <v>2171</v>
      </c>
      <c r="P62" s="118">
        <f t="shared" si="35"/>
        <v>640</v>
      </c>
      <c r="Q62" s="130">
        <f t="shared" si="47"/>
        <v>2268</v>
      </c>
      <c r="R62" s="118">
        <f t="shared" si="36"/>
        <v>668</v>
      </c>
      <c r="S62" s="130">
        <f t="shared" si="48"/>
        <v>2366</v>
      </c>
      <c r="T62" s="118">
        <f t="shared" si="37"/>
        <v>703</v>
      </c>
      <c r="U62" s="130">
        <f t="shared" si="49"/>
        <v>2489</v>
      </c>
      <c r="V62" s="118">
        <f t="shared" si="38"/>
        <v>737</v>
      </c>
      <c r="W62" s="130">
        <f t="shared" si="50"/>
        <v>2613</v>
      </c>
      <c r="X62" s="118">
        <f t="shared" si="39"/>
        <v>772</v>
      </c>
      <c r="Y62" s="130">
        <f t="shared" si="51"/>
        <v>2736</v>
      </c>
      <c r="Z62" s="118">
        <f t="shared" si="52"/>
        <v>807</v>
      </c>
      <c r="AA62" s="130">
        <f t="shared" si="53"/>
        <v>2862</v>
      </c>
      <c r="AB62" s="118">
        <f t="shared" si="54"/>
        <v>842</v>
      </c>
      <c r="AC62" s="131">
        <f t="shared" si="55"/>
        <v>2985</v>
      </c>
    </row>
    <row r="63" spans="1:29" s="120" customFormat="1" ht="11.1" customHeight="1">
      <c r="A63" s="117">
        <v>24</v>
      </c>
      <c r="B63" s="118">
        <f t="shared" si="28"/>
        <v>507</v>
      </c>
      <c r="C63" s="130">
        <f t="shared" si="40"/>
        <v>1796</v>
      </c>
      <c r="D63" s="118">
        <f t="shared" si="29"/>
        <v>527</v>
      </c>
      <c r="E63" s="130">
        <f t="shared" si="41"/>
        <v>1868</v>
      </c>
      <c r="F63" s="118">
        <f t="shared" si="30"/>
        <v>530</v>
      </c>
      <c r="G63" s="130">
        <f t="shared" si="42"/>
        <v>1877</v>
      </c>
      <c r="H63" s="118">
        <f t="shared" si="31"/>
        <v>553</v>
      </c>
      <c r="I63" s="130">
        <f t="shared" si="43"/>
        <v>1958</v>
      </c>
      <c r="J63" s="118">
        <f t="shared" si="32"/>
        <v>581</v>
      </c>
      <c r="K63" s="130">
        <f t="shared" si="44"/>
        <v>2060</v>
      </c>
      <c r="L63" s="118">
        <f t="shared" si="33"/>
        <v>611</v>
      </c>
      <c r="M63" s="130">
        <f t="shared" si="45"/>
        <v>2162</v>
      </c>
      <c r="N63" s="118">
        <f t="shared" si="34"/>
        <v>639</v>
      </c>
      <c r="O63" s="130">
        <f t="shared" si="46"/>
        <v>2264</v>
      </c>
      <c r="P63" s="118">
        <f t="shared" si="35"/>
        <v>668</v>
      </c>
      <c r="Q63" s="130">
        <f t="shared" si="47"/>
        <v>2367</v>
      </c>
      <c r="R63" s="118">
        <f t="shared" si="36"/>
        <v>697</v>
      </c>
      <c r="S63" s="130">
        <f t="shared" si="48"/>
        <v>2468</v>
      </c>
      <c r="T63" s="118">
        <f t="shared" si="37"/>
        <v>733</v>
      </c>
      <c r="U63" s="130">
        <f t="shared" si="49"/>
        <v>2598</v>
      </c>
      <c r="V63" s="118">
        <f t="shared" si="38"/>
        <v>770</v>
      </c>
      <c r="W63" s="130">
        <f t="shared" si="50"/>
        <v>2727</v>
      </c>
      <c r="X63" s="118">
        <f t="shared" si="39"/>
        <v>806</v>
      </c>
      <c r="Y63" s="130">
        <f t="shared" si="51"/>
        <v>2856</v>
      </c>
      <c r="Z63" s="118">
        <f t="shared" si="52"/>
        <v>843</v>
      </c>
      <c r="AA63" s="130">
        <f t="shared" si="53"/>
        <v>2985</v>
      </c>
      <c r="AB63" s="118">
        <f t="shared" si="54"/>
        <v>879</v>
      </c>
      <c r="AC63" s="131">
        <f t="shared" si="55"/>
        <v>3114</v>
      </c>
    </row>
    <row r="64" spans="1:29" s="120" customFormat="1" ht="11.1" customHeight="1">
      <c r="A64" s="117">
        <v>25</v>
      </c>
      <c r="B64" s="118">
        <f t="shared" si="28"/>
        <v>528</v>
      </c>
      <c r="C64" s="130">
        <f t="shared" si="40"/>
        <v>1871</v>
      </c>
      <c r="D64" s="118">
        <f t="shared" si="29"/>
        <v>550</v>
      </c>
      <c r="E64" s="130">
        <f t="shared" si="41"/>
        <v>1946</v>
      </c>
      <c r="F64" s="118">
        <f t="shared" si="30"/>
        <v>552</v>
      </c>
      <c r="G64" s="130">
        <f t="shared" si="42"/>
        <v>1955</v>
      </c>
      <c r="H64" s="118">
        <f t="shared" si="31"/>
        <v>576</v>
      </c>
      <c r="I64" s="130">
        <f t="shared" si="43"/>
        <v>2040</v>
      </c>
      <c r="J64" s="118">
        <f t="shared" si="32"/>
        <v>607</v>
      </c>
      <c r="K64" s="130">
        <f t="shared" si="44"/>
        <v>2146</v>
      </c>
      <c r="L64" s="118">
        <f t="shared" si="33"/>
        <v>636</v>
      </c>
      <c r="M64" s="130">
        <f t="shared" si="45"/>
        <v>2254</v>
      </c>
      <c r="N64" s="118">
        <f t="shared" si="34"/>
        <v>667</v>
      </c>
      <c r="O64" s="130">
        <f t="shared" si="46"/>
        <v>2359</v>
      </c>
      <c r="P64" s="118">
        <f t="shared" si="35"/>
        <v>696</v>
      </c>
      <c r="Q64" s="130">
        <f t="shared" si="47"/>
        <v>2465</v>
      </c>
      <c r="R64" s="118">
        <f t="shared" si="36"/>
        <v>727</v>
      </c>
      <c r="S64" s="130">
        <f t="shared" si="48"/>
        <v>2571</v>
      </c>
      <c r="T64" s="118">
        <f t="shared" si="37"/>
        <v>764</v>
      </c>
      <c r="U64" s="130">
        <f t="shared" si="49"/>
        <v>2706</v>
      </c>
      <c r="V64" s="118">
        <f t="shared" si="38"/>
        <v>802</v>
      </c>
      <c r="W64" s="130">
        <f t="shared" si="50"/>
        <v>2840</v>
      </c>
      <c r="X64" s="118">
        <f t="shared" si="39"/>
        <v>840</v>
      </c>
      <c r="Y64" s="130">
        <f t="shared" si="51"/>
        <v>2975</v>
      </c>
      <c r="Z64" s="118">
        <f t="shared" si="52"/>
        <v>878</v>
      </c>
      <c r="AA64" s="130">
        <f t="shared" si="53"/>
        <v>3110</v>
      </c>
      <c r="AB64" s="118">
        <f t="shared" si="54"/>
        <v>916</v>
      </c>
      <c r="AC64" s="131">
        <f t="shared" si="55"/>
        <v>3244</v>
      </c>
    </row>
    <row r="65" spans="1:29" s="120" customFormat="1" ht="11.1" customHeight="1">
      <c r="A65" s="117">
        <v>26</v>
      </c>
      <c r="B65" s="118">
        <f t="shared" si="28"/>
        <v>549</v>
      </c>
      <c r="C65" s="130">
        <f t="shared" si="40"/>
        <v>1946</v>
      </c>
      <c r="D65" s="118">
        <f t="shared" si="29"/>
        <v>572</v>
      </c>
      <c r="E65" s="130">
        <f t="shared" si="41"/>
        <v>2024</v>
      </c>
      <c r="F65" s="118">
        <f t="shared" si="30"/>
        <v>574</v>
      </c>
      <c r="G65" s="130">
        <f t="shared" si="42"/>
        <v>2033</v>
      </c>
      <c r="H65" s="118">
        <f t="shared" si="31"/>
        <v>599</v>
      </c>
      <c r="I65" s="130">
        <f t="shared" si="43"/>
        <v>2122</v>
      </c>
      <c r="J65" s="118">
        <f t="shared" si="32"/>
        <v>631</v>
      </c>
      <c r="K65" s="130">
        <f t="shared" si="44"/>
        <v>2232</v>
      </c>
      <c r="L65" s="118">
        <f t="shared" si="33"/>
        <v>661</v>
      </c>
      <c r="M65" s="130">
        <f t="shared" si="45"/>
        <v>2343</v>
      </c>
      <c r="N65" s="118">
        <f t="shared" si="34"/>
        <v>693</v>
      </c>
      <c r="O65" s="130">
        <f t="shared" si="46"/>
        <v>2453</v>
      </c>
      <c r="P65" s="118">
        <f t="shared" si="35"/>
        <v>724</v>
      </c>
      <c r="Q65" s="130">
        <f t="shared" si="47"/>
        <v>2563</v>
      </c>
      <c r="R65" s="118">
        <f t="shared" si="36"/>
        <v>755</v>
      </c>
      <c r="S65" s="130">
        <f t="shared" si="48"/>
        <v>2673</v>
      </c>
      <c r="T65" s="118">
        <f t="shared" si="37"/>
        <v>794</v>
      </c>
      <c r="U65" s="130">
        <f t="shared" si="49"/>
        <v>2814</v>
      </c>
      <c r="V65" s="118">
        <f t="shared" si="38"/>
        <v>835</v>
      </c>
      <c r="W65" s="130">
        <f t="shared" si="50"/>
        <v>2954</v>
      </c>
      <c r="X65" s="118">
        <f t="shared" si="39"/>
        <v>874</v>
      </c>
      <c r="Y65" s="130">
        <f t="shared" si="51"/>
        <v>3094</v>
      </c>
      <c r="Z65" s="118">
        <f t="shared" si="52"/>
        <v>913</v>
      </c>
      <c r="AA65" s="130">
        <f t="shared" si="53"/>
        <v>3234</v>
      </c>
      <c r="AB65" s="118">
        <f t="shared" si="54"/>
        <v>952</v>
      </c>
      <c r="AC65" s="131">
        <f t="shared" si="55"/>
        <v>3374</v>
      </c>
    </row>
    <row r="66" spans="1:29" s="120" customFormat="1" ht="11.1" customHeight="1">
      <c r="A66" s="117">
        <v>27</v>
      </c>
      <c r="B66" s="118">
        <f t="shared" si="28"/>
        <v>571</v>
      </c>
      <c r="C66" s="130">
        <f t="shared" si="40"/>
        <v>2021</v>
      </c>
      <c r="D66" s="118">
        <f t="shared" si="29"/>
        <v>593</v>
      </c>
      <c r="E66" s="130">
        <f t="shared" si="41"/>
        <v>2102</v>
      </c>
      <c r="F66" s="118">
        <f t="shared" si="30"/>
        <v>596</v>
      </c>
      <c r="G66" s="130">
        <f t="shared" si="42"/>
        <v>2112</v>
      </c>
      <c r="H66" s="118">
        <f t="shared" si="31"/>
        <v>622</v>
      </c>
      <c r="I66" s="130">
        <f t="shared" si="43"/>
        <v>2203</v>
      </c>
      <c r="J66" s="118">
        <f t="shared" si="32"/>
        <v>655</v>
      </c>
      <c r="K66" s="130">
        <f t="shared" si="44"/>
        <v>2318</v>
      </c>
      <c r="L66" s="118">
        <f t="shared" si="33"/>
        <v>687</v>
      </c>
      <c r="M66" s="130">
        <f t="shared" si="45"/>
        <v>2433</v>
      </c>
      <c r="N66" s="118">
        <f t="shared" si="34"/>
        <v>719</v>
      </c>
      <c r="O66" s="130">
        <f t="shared" si="46"/>
        <v>2548</v>
      </c>
      <c r="P66" s="118">
        <f t="shared" si="35"/>
        <v>752</v>
      </c>
      <c r="Q66" s="130">
        <f t="shared" si="47"/>
        <v>2662</v>
      </c>
      <c r="R66" s="118">
        <f t="shared" si="36"/>
        <v>784</v>
      </c>
      <c r="S66" s="130">
        <f t="shared" si="48"/>
        <v>2778</v>
      </c>
      <c r="T66" s="118">
        <f t="shared" si="37"/>
        <v>825</v>
      </c>
      <c r="U66" s="130">
        <f t="shared" si="49"/>
        <v>2922</v>
      </c>
      <c r="V66" s="118">
        <f t="shared" si="38"/>
        <v>866</v>
      </c>
      <c r="W66" s="130">
        <f t="shared" si="50"/>
        <v>3068</v>
      </c>
      <c r="X66" s="118">
        <f t="shared" si="39"/>
        <v>908</v>
      </c>
      <c r="Y66" s="130">
        <f t="shared" si="51"/>
        <v>3214</v>
      </c>
      <c r="Z66" s="118">
        <f t="shared" si="52"/>
        <v>948</v>
      </c>
      <c r="AA66" s="130">
        <f t="shared" si="53"/>
        <v>3359</v>
      </c>
      <c r="AB66" s="118">
        <f t="shared" si="54"/>
        <v>989</v>
      </c>
      <c r="AC66" s="131">
        <f t="shared" si="55"/>
        <v>3504</v>
      </c>
    </row>
    <row r="67" spans="1:29" s="120" customFormat="1" ht="11.1" customHeight="1">
      <c r="A67" s="117">
        <v>28</v>
      </c>
      <c r="B67" s="118">
        <f t="shared" si="28"/>
        <v>591</v>
      </c>
      <c r="C67" s="130">
        <f t="shared" si="40"/>
        <v>2095</v>
      </c>
      <c r="D67" s="118">
        <f t="shared" si="29"/>
        <v>615</v>
      </c>
      <c r="E67" s="130">
        <f t="shared" si="41"/>
        <v>2179</v>
      </c>
      <c r="F67" s="118">
        <f t="shared" si="30"/>
        <v>619</v>
      </c>
      <c r="G67" s="130">
        <f t="shared" si="42"/>
        <v>2190</v>
      </c>
      <c r="H67" s="118">
        <f t="shared" si="31"/>
        <v>645</v>
      </c>
      <c r="I67" s="130">
        <f t="shared" si="43"/>
        <v>2285</v>
      </c>
      <c r="J67" s="118">
        <f t="shared" si="32"/>
        <v>679</v>
      </c>
      <c r="K67" s="130">
        <f t="shared" si="44"/>
        <v>2404</v>
      </c>
      <c r="L67" s="118">
        <f t="shared" si="33"/>
        <v>712</v>
      </c>
      <c r="M67" s="130">
        <f t="shared" si="45"/>
        <v>2523</v>
      </c>
      <c r="N67" s="118">
        <f t="shared" si="34"/>
        <v>746</v>
      </c>
      <c r="O67" s="130">
        <f t="shared" si="46"/>
        <v>2642</v>
      </c>
      <c r="P67" s="118">
        <f t="shared" si="35"/>
        <v>780</v>
      </c>
      <c r="Q67" s="130">
        <f t="shared" si="47"/>
        <v>2760</v>
      </c>
      <c r="R67" s="118">
        <f t="shared" si="36"/>
        <v>813</v>
      </c>
      <c r="S67" s="130">
        <f t="shared" si="48"/>
        <v>2880</v>
      </c>
      <c r="T67" s="118">
        <f t="shared" si="37"/>
        <v>855</v>
      </c>
      <c r="U67" s="130">
        <f t="shared" si="49"/>
        <v>3031</v>
      </c>
      <c r="V67" s="118">
        <f t="shared" si="38"/>
        <v>898</v>
      </c>
      <c r="W67" s="130">
        <f t="shared" si="50"/>
        <v>3181</v>
      </c>
      <c r="X67" s="118">
        <f t="shared" si="39"/>
        <v>940</v>
      </c>
      <c r="Y67" s="130">
        <f t="shared" si="51"/>
        <v>3331</v>
      </c>
      <c r="Z67" s="118">
        <f t="shared" si="52"/>
        <v>983</v>
      </c>
      <c r="AA67" s="130">
        <f t="shared" si="53"/>
        <v>3483</v>
      </c>
      <c r="AB67" s="118">
        <f t="shared" si="54"/>
        <v>1025</v>
      </c>
      <c r="AC67" s="131">
        <f t="shared" si="55"/>
        <v>3633</v>
      </c>
    </row>
    <row r="68" spans="1:29" s="120" customFormat="1" ht="11.1" customHeight="1">
      <c r="A68" s="117">
        <v>29</v>
      </c>
      <c r="B68" s="118">
        <f t="shared" si="28"/>
        <v>612</v>
      </c>
      <c r="C68" s="130">
        <f t="shared" si="40"/>
        <v>2171</v>
      </c>
      <c r="D68" s="118">
        <f t="shared" si="29"/>
        <v>637</v>
      </c>
      <c r="E68" s="130">
        <f t="shared" si="41"/>
        <v>2258</v>
      </c>
      <c r="F68" s="118">
        <f t="shared" si="30"/>
        <v>640</v>
      </c>
      <c r="G68" s="130">
        <f t="shared" si="42"/>
        <v>2268</v>
      </c>
      <c r="H68" s="118">
        <f t="shared" si="31"/>
        <v>668</v>
      </c>
      <c r="I68" s="130">
        <f t="shared" si="43"/>
        <v>2367</v>
      </c>
      <c r="J68" s="118">
        <f t="shared" si="32"/>
        <v>703</v>
      </c>
      <c r="K68" s="130">
        <f t="shared" si="44"/>
        <v>2489</v>
      </c>
      <c r="L68" s="118">
        <f t="shared" si="33"/>
        <v>737</v>
      </c>
      <c r="M68" s="130">
        <f t="shared" si="45"/>
        <v>2613</v>
      </c>
      <c r="N68" s="118">
        <f t="shared" si="34"/>
        <v>772</v>
      </c>
      <c r="O68" s="130">
        <f t="shared" si="46"/>
        <v>2736</v>
      </c>
      <c r="P68" s="118">
        <f t="shared" si="35"/>
        <v>807</v>
      </c>
      <c r="Q68" s="130">
        <f t="shared" si="47"/>
        <v>2859</v>
      </c>
      <c r="R68" s="118">
        <f t="shared" si="36"/>
        <v>842</v>
      </c>
      <c r="S68" s="130">
        <f t="shared" si="48"/>
        <v>2983</v>
      </c>
      <c r="T68" s="118">
        <f t="shared" si="37"/>
        <v>886</v>
      </c>
      <c r="U68" s="130">
        <f t="shared" si="49"/>
        <v>3138</v>
      </c>
      <c r="V68" s="118">
        <f t="shared" si="38"/>
        <v>931</v>
      </c>
      <c r="W68" s="130">
        <f t="shared" si="50"/>
        <v>3295</v>
      </c>
      <c r="X68" s="118">
        <f t="shared" si="39"/>
        <v>974</v>
      </c>
      <c r="Y68" s="130">
        <f t="shared" si="51"/>
        <v>3451</v>
      </c>
      <c r="Z68" s="118">
        <f t="shared" si="52"/>
        <v>1019</v>
      </c>
      <c r="AA68" s="130">
        <f t="shared" si="53"/>
        <v>3607</v>
      </c>
      <c r="AB68" s="118">
        <f t="shared" si="54"/>
        <v>1063</v>
      </c>
      <c r="AC68" s="131">
        <f t="shared" si="55"/>
        <v>3763</v>
      </c>
    </row>
    <row r="69" spans="1:29" s="120" customFormat="1" ht="11.1" customHeight="1" thickBot="1">
      <c r="A69" s="125">
        <v>30</v>
      </c>
      <c r="B69" s="118">
        <f t="shared" si="28"/>
        <v>634</v>
      </c>
      <c r="C69" s="130">
        <f t="shared" si="40"/>
        <v>2245</v>
      </c>
      <c r="D69" s="118">
        <f t="shared" si="29"/>
        <v>659</v>
      </c>
      <c r="E69" s="130">
        <f t="shared" si="41"/>
        <v>2334</v>
      </c>
      <c r="F69" s="118">
        <f t="shared" si="30"/>
        <v>662</v>
      </c>
      <c r="G69" s="130">
        <f t="shared" si="42"/>
        <v>2346</v>
      </c>
      <c r="H69" s="118">
        <f t="shared" si="31"/>
        <v>692</v>
      </c>
      <c r="I69" s="130">
        <f t="shared" si="43"/>
        <v>2449</v>
      </c>
      <c r="J69" s="118">
        <f t="shared" si="32"/>
        <v>728</v>
      </c>
      <c r="K69" s="130">
        <f t="shared" si="44"/>
        <v>2575</v>
      </c>
      <c r="L69" s="118">
        <f t="shared" si="33"/>
        <v>764</v>
      </c>
      <c r="M69" s="130">
        <f t="shared" si="45"/>
        <v>2704</v>
      </c>
      <c r="N69" s="118">
        <f t="shared" si="34"/>
        <v>800</v>
      </c>
      <c r="O69" s="130">
        <f t="shared" si="46"/>
        <v>2830</v>
      </c>
      <c r="P69" s="118">
        <f t="shared" si="35"/>
        <v>836</v>
      </c>
      <c r="Q69" s="130">
        <f t="shared" si="47"/>
        <v>2959</v>
      </c>
      <c r="R69" s="118">
        <f t="shared" si="36"/>
        <v>872</v>
      </c>
      <c r="S69" s="130">
        <f t="shared" si="48"/>
        <v>3085</v>
      </c>
      <c r="T69" s="118">
        <f t="shared" si="37"/>
        <v>916</v>
      </c>
      <c r="U69" s="130">
        <f t="shared" si="49"/>
        <v>3246</v>
      </c>
      <c r="V69" s="118">
        <f t="shared" si="38"/>
        <v>962</v>
      </c>
      <c r="W69" s="130">
        <f t="shared" si="50"/>
        <v>3409</v>
      </c>
      <c r="X69" s="118">
        <f t="shared" si="39"/>
        <v>1008</v>
      </c>
      <c r="Y69" s="130">
        <f t="shared" si="51"/>
        <v>3570</v>
      </c>
      <c r="Z69" s="122">
        <f t="shared" si="52"/>
        <v>1054</v>
      </c>
      <c r="AA69" s="130">
        <f t="shared" si="53"/>
        <v>3731</v>
      </c>
      <c r="AB69" s="118">
        <f t="shared" si="54"/>
        <v>1100</v>
      </c>
      <c r="AC69" s="131">
        <f t="shared" si="55"/>
        <v>3894</v>
      </c>
    </row>
    <row r="70" spans="1:29" ht="12" customHeight="1">
      <c r="A70" s="355"/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</row>
    <row r="71" spans="1:29" ht="12" customHeight="1">
      <c r="A71" s="356"/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126" t="s">
        <v>188</v>
      </c>
      <c r="AC71" s="126"/>
    </row>
    <row r="72" spans="1:29" s="110" customFormat="1" ht="12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</row>
    <row r="73" spans="1:29" ht="12" customHeight="1">
      <c r="A73" s="357"/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</row>
    <row r="74" spans="1:29" ht="12" customHeight="1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128"/>
      <c r="X74" s="128"/>
      <c r="Y74" s="128"/>
      <c r="Z74" s="128"/>
      <c r="AA74" s="129" t="s">
        <v>101</v>
      </c>
      <c r="AB74" s="129"/>
      <c r="AC74" s="129"/>
    </row>
  </sheetData>
  <mergeCells count="52">
    <mergeCell ref="A70:AC70"/>
    <mergeCell ref="A71:AA71"/>
    <mergeCell ref="A73:AC73"/>
    <mergeCell ref="A74:V74"/>
    <mergeCell ref="N38:O38"/>
    <mergeCell ref="P38:Q38"/>
    <mergeCell ref="R38:S38"/>
    <mergeCell ref="T38:U38"/>
    <mergeCell ref="V38:W38"/>
    <mergeCell ref="Z37:AA37"/>
    <mergeCell ref="AB37:AC37"/>
    <mergeCell ref="Z38:AA38"/>
    <mergeCell ref="AB38:AC38"/>
    <mergeCell ref="B3:AC3"/>
    <mergeCell ref="H38:I38"/>
    <mergeCell ref="J38:K38"/>
    <mergeCell ref="L38:M38"/>
    <mergeCell ref="X38:Y38"/>
    <mergeCell ref="V37:W37"/>
    <mergeCell ref="X37:Y37"/>
    <mergeCell ref="AB4:AC4"/>
    <mergeCell ref="A36:AA36"/>
    <mergeCell ref="A37:A39"/>
    <mergeCell ref="B37:C37"/>
    <mergeCell ref="D37:E37"/>
    <mergeCell ref="P37:Q37"/>
    <mergeCell ref="R37:S37"/>
    <mergeCell ref="T37:U37"/>
    <mergeCell ref="B38:C38"/>
    <mergeCell ref="D38:E38"/>
    <mergeCell ref="F38:G38"/>
    <mergeCell ref="F37:G37"/>
    <mergeCell ref="H37:I37"/>
    <mergeCell ref="J37:K37"/>
    <mergeCell ref="L37:M37"/>
    <mergeCell ref="N37:O37"/>
    <mergeCell ref="A1:AC1"/>
    <mergeCell ref="A2:AC2"/>
    <mergeCell ref="A3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honeticPr fontId="2" type="noConversion"/>
  <printOptions horizontalCentered="1"/>
  <pageMargins left="0.70866141732283472" right="0.70866141732283472" top="0.39370078740157483" bottom="0.39370078740157483" header="0.31496062992125984" footer="0.31496062992125984"/>
  <pageSetup paperSize="8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74"/>
  <sheetViews>
    <sheetView zoomScale="85" zoomScaleNormal="85" workbookViewId="0">
      <selection sqref="A1:AC1"/>
    </sheetView>
  </sheetViews>
  <sheetFormatPr defaultRowHeight="16.5"/>
  <cols>
    <col min="1" max="1" width="8.875" style="112" customWidth="1"/>
    <col min="2" max="29" width="6.625" style="112" customWidth="1"/>
    <col min="30" max="30" width="3.25" style="112" customWidth="1"/>
    <col min="31" max="16384" width="9" style="112"/>
  </cols>
  <sheetData>
    <row r="1" spans="1:31" s="110" customFormat="1" ht="20.25" customHeight="1">
      <c r="A1" s="327" t="s">
        <v>184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</row>
    <row r="2" spans="1:31" s="111" customFormat="1" ht="19.5" customHeight="1" thickBot="1">
      <c r="A2" s="328" t="s">
        <v>93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</row>
    <row r="3" spans="1:31" ht="12" customHeight="1">
      <c r="A3" s="329"/>
      <c r="B3" s="343" t="s">
        <v>94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5"/>
      <c r="AE3" s="113" t="s">
        <v>97</v>
      </c>
    </row>
    <row r="4" spans="1:31" ht="12" customHeight="1">
      <c r="A4" s="330"/>
      <c r="B4" s="332">
        <v>11100</v>
      </c>
      <c r="C4" s="332"/>
      <c r="D4" s="332">
        <v>12540</v>
      </c>
      <c r="E4" s="332"/>
      <c r="F4" s="332">
        <v>13500</v>
      </c>
      <c r="G4" s="332"/>
      <c r="H4" s="332">
        <v>15840</v>
      </c>
      <c r="I4" s="332"/>
      <c r="J4" s="333">
        <v>16500</v>
      </c>
      <c r="K4" s="334"/>
      <c r="L4" s="332">
        <v>17280</v>
      </c>
      <c r="M4" s="332"/>
      <c r="N4" s="332">
        <v>17880</v>
      </c>
      <c r="O4" s="332"/>
      <c r="P4" s="335">
        <v>19047</v>
      </c>
      <c r="Q4" s="335"/>
      <c r="R4" s="335">
        <v>20008</v>
      </c>
      <c r="S4" s="335"/>
      <c r="T4" s="332">
        <v>21009</v>
      </c>
      <c r="U4" s="332"/>
      <c r="V4" s="335">
        <v>22000</v>
      </c>
      <c r="W4" s="335"/>
      <c r="X4" s="332">
        <v>23100</v>
      </c>
      <c r="Y4" s="332"/>
      <c r="Z4" s="333">
        <v>24000</v>
      </c>
      <c r="AA4" s="334"/>
      <c r="AB4" s="333">
        <v>25250</v>
      </c>
      <c r="AC4" s="346"/>
      <c r="AE4" s="114">
        <v>0.11</v>
      </c>
    </row>
    <row r="5" spans="1:31" ht="12" customHeight="1">
      <c r="A5" s="331"/>
      <c r="B5" s="102" t="s">
        <v>98</v>
      </c>
      <c r="C5" s="102" t="s">
        <v>99</v>
      </c>
      <c r="D5" s="102" t="s">
        <v>98</v>
      </c>
      <c r="E5" s="102" t="s">
        <v>99</v>
      </c>
      <c r="F5" s="102" t="s">
        <v>98</v>
      </c>
      <c r="G5" s="102" t="s">
        <v>99</v>
      </c>
      <c r="H5" s="102" t="s">
        <v>98</v>
      </c>
      <c r="I5" s="102" t="s">
        <v>99</v>
      </c>
      <c r="J5" s="102" t="s">
        <v>98</v>
      </c>
      <c r="K5" s="102" t="s">
        <v>99</v>
      </c>
      <c r="L5" s="102" t="s">
        <v>98</v>
      </c>
      <c r="M5" s="102" t="s">
        <v>99</v>
      </c>
      <c r="N5" s="102" t="s">
        <v>98</v>
      </c>
      <c r="O5" s="102" t="s">
        <v>99</v>
      </c>
      <c r="P5" s="102" t="s">
        <v>98</v>
      </c>
      <c r="Q5" s="102" t="s">
        <v>99</v>
      </c>
      <c r="R5" s="102" t="s">
        <v>98</v>
      </c>
      <c r="S5" s="102" t="s">
        <v>99</v>
      </c>
      <c r="T5" s="102" t="s">
        <v>98</v>
      </c>
      <c r="U5" s="102" t="s">
        <v>99</v>
      </c>
      <c r="V5" s="102" t="s">
        <v>98</v>
      </c>
      <c r="W5" s="102" t="s">
        <v>99</v>
      </c>
      <c r="X5" s="102" t="s">
        <v>98</v>
      </c>
      <c r="Y5" s="102" t="s">
        <v>99</v>
      </c>
      <c r="Z5" s="102" t="s">
        <v>98</v>
      </c>
      <c r="AA5" s="102" t="s">
        <v>99</v>
      </c>
      <c r="AB5" s="115" t="s">
        <v>98</v>
      </c>
      <c r="AC5" s="116" t="s">
        <v>99</v>
      </c>
      <c r="AE5" s="113" t="s">
        <v>100</v>
      </c>
    </row>
    <row r="6" spans="1:31" s="120" customFormat="1" ht="11.1" customHeight="1">
      <c r="A6" s="117">
        <v>1</v>
      </c>
      <c r="B6" s="118">
        <f t="shared" ref="B6:B35" si="0">ROUND($B$4*$A6/30*$AE$4*20/100,0)+ROUND($B$4*$A6/30*$AE$6*20/100,0)</f>
        <v>8</v>
      </c>
      <c r="C6" s="130">
        <f>ROUND($B$4*$A6/30*$AE$4*70/100,0)+ROUND($B$4*$A6/30*$AE$6*70/100,0)+ROUND($D$38*$A6/30*$AE$8/100,0)</f>
        <v>29</v>
      </c>
      <c r="D6" s="118">
        <f t="shared" ref="D6:D35" si="1">ROUND($D$4*$A6/30*$AE$4*20/100,0)+ROUND($D$4*$A6/30*$AE$6*20/100,0)</f>
        <v>9</v>
      </c>
      <c r="E6" s="130">
        <f>ROUND($D$4*$A6/30*$AE$4*70/100,0)+ROUND($D$4*$A6/30*$AE$6*70/100,0)+ROUND($D$38*$A6/30*$AE$8/100,0)</f>
        <v>33</v>
      </c>
      <c r="F6" s="118">
        <f t="shared" ref="F6:F35" si="2">ROUND($F$4*$A6/30*$AE$4*20/100,0)+ROUND($F$4*$A6/30*$AE$6*20/100,0)</f>
        <v>10</v>
      </c>
      <c r="G6" s="130">
        <f>ROUND($F$4*$A6/30*$AE$4*70/100,0)+ROUND($F$4*$A6/30*$AE$6*70/100,0)+ROUND($D$38*$A6/30*$AE$8/100,0)</f>
        <v>36</v>
      </c>
      <c r="H6" s="118">
        <f t="shared" ref="H6:H35" si="3">ROUND($H$4*$A6/30*$AE$4*20/100,0)+ROUND($H$4*$A6/30*$AE$6*20/100,0)</f>
        <v>12</v>
      </c>
      <c r="I6" s="130">
        <f>ROUND($H$4*$A6/30*$AE$4*70/100,0)+ROUND($H$4*$A6/30*$AE$6*70/100,0)+ROUND($D$38*$A6/30*$AE$8/100,0)</f>
        <v>42</v>
      </c>
      <c r="J6" s="118">
        <f t="shared" ref="J6:J35" si="4">ROUND($J$4*$A6/30*$AE$4*20/100,0)+ROUND($J$4*$A6/30*$AE$6*20/100,0)</f>
        <v>12</v>
      </c>
      <c r="K6" s="130">
        <f>ROUND($J$4*$A6/30*$AE$4*70/100,0)+ROUND($J$4*$A6/30*$AE$6*70/100,0)+ROUND($D$38*$A6/30*$AE$8/100,0)</f>
        <v>43</v>
      </c>
      <c r="L6" s="118">
        <f t="shared" ref="L6:L35" si="5">ROUND($L$4*$A6/30*$AE$4*20/100,0)+ROUND($L$4*$A6/30*$AE$6*20/100,0)</f>
        <v>13</v>
      </c>
      <c r="M6" s="130">
        <f>ROUND($L$4*$A6/30*$AE$4*70/100,0)+ROUND($L$4*$A6/30*$AE$6*70/100,0)+ROUND($D$38*$A6/30*$AE$8/100,0)</f>
        <v>45</v>
      </c>
      <c r="N6" s="118">
        <f t="shared" ref="N6:N35" si="6">ROUND($N$4*$A6/30*$AE$4*20/100,0)+ROUND($N$4*$A6/30*$AE$6*20/100,0)</f>
        <v>13</v>
      </c>
      <c r="O6" s="130">
        <f>ROUND($N$4*$A6/30*$AE$4*70/100,0)+ROUND($N$4*$A6/30*$AE$6*70/100,0)+ROUND($D$38*$A6/30*$AE$8/100,0)</f>
        <v>47</v>
      </c>
      <c r="P6" s="118">
        <f t="shared" ref="P6:P35" si="7">ROUND($P$4*$A6/30*$AE$4*20/100,0)+ROUND($P$4*$A6/30*$AE$6*20/100,0)</f>
        <v>14</v>
      </c>
      <c r="Q6" s="130">
        <f>ROUND($P$4*$A6/30*$AE$4*70/100,0)+ROUND($P$4*$A6/30*$AE$6*70/100,0)+ROUND($D$38*$A6/30*$AE$8/100,0)</f>
        <v>50</v>
      </c>
      <c r="R6" s="118">
        <f t="shared" ref="R6:R35" si="8">ROUND($R$4*$A6/30*$AE$4*20/100,0)+ROUND($R$4*$A6/30*$AE$6*20/100,0)</f>
        <v>15</v>
      </c>
      <c r="S6" s="130">
        <f>ROUND($R$4*$A6/30*$AE$4*70/100,0)+ROUND($R$4*$A6/30*$AE$6*70/100,0)+ROUND($D$38*$A6/30*$AE$8/100,0)</f>
        <v>52</v>
      </c>
      <c r="T6" s="118">
        <f t="shared" ref="T6:T35" si="9">ROUND($T$4*$A6/30*$AE$4*20/100,0)+ROUND($T$4*$A6/30*$AE$6*20/100,0)</f>
        <v>15</v>
      </c>
      <c r="U6" s="130">
        <f>ROUND($T$4*$A6/30*$AE$4*70/100,0)+ROUND($T$4*$A6/30*$AE$6*70/100,0)+ROUND($D$38*$A6/30*$AE$8/100,0)</f>
        <v>55</v>
      </c>
      <c r="V6" s="118">
        <f t="shared" ref="V6:V35" si="10">ROUND($V$4*$A6/30*$AE$4*20/100,0)+ROUND($V$4*$A6/30*$AE$6*20/100,0)</f>
        <v>16</v>
      </c>
      <c r="W6" s="130">
        <f>ROUND($V$4*$A6/30*$AE$4*70/100,0)+ROUND($V$4*$A6/30*$AE$6*70/100,0)+ROUND($D$38*$A6/30*$AE$8/100,0)</f>
        <v>57</v>
      </c>
      <c r="X6" s="118">
        <f t="shared" ref="X6:X35" si="11">ROUND($X$4*$A6/30*$AE$4*20/100,0)+ROUND($X$4*$A6/30*$AE$6*20/100,0)</f>
        <v>17</v>
      </c>
      <c r="Y6" s="130">
        <f>ROUND($X$4*$A6/30*$AE$4*70/100,0)+ROUND($X$4*$A6/30*$AE$6*70/100,0)+ROUND($D$38*$A6/30*$AE$8/100,0)</f>
        <v>60</v>
      </c>
      <c r="Z6" s="118">
        <f t="shared" ref="Z6:Z35" si="12">ROUND($Z$4*$A6/30*$AE$4*20/100,0)+ROUND($Z$4*$A6/30*$AE$6*20/100,0)</f>
        <v>18</v>
      </c>
      <c r="AA6" s="130">
        <f>ROUND($Z$4*$A6/30*$AE$4*70/100,0)+ROUND($Z$4*$A6/30*$AE$6*70/100,0)+ROUND($D$38*$A6/30*$AE$8/100,0)</f>
        <v>63</v>
      </c>
      <c r="AB6" s="119">
        <f t="shared" ref="AB6:AB35" si="13">ROUND($AB$4*$A6/30*$AE$4*20/100,0)+ROUND($AB$4*$A6/30*$AE$6*20/100,0)</f>
        <v>19</v>
      </c>
      <c r="AC6" s="131">
        <f>ROUND($AB$4*$A6/30*$AE$4*70/100,0)+ROUND($AB$4*$A6/30*$AE$6*70/100,0)+ROUND($D$38*$A6/30*$AE$8/100,0)</f>
        <v>66</v>
      </c>
      <c r="AE6" s="114">
        <v>0</v>
      </c>
    </row>
    <row r="7" spans="1:31" s="120" customFormat="1" ht="11.1" customHeight="1">
      <c r="A7" s="117">
        <v>2</v>
      </c>
      <c r="B7" s="118">
        <f t="shared" si="0"/>
        <v>16</v>
      </c>
      <c r="C7" s="130">
        <f t="shared" ref="C7:C35" si="14">ROUND($B$4*$A7/30*$AE$4*70/100,0)+ROUND($B$4*$A7/30*$AE$6*70/100,0)+ROUND($D$38*$A7/30*$AE$8/100,0)</f>
        <v>59</v>
      </c>
      <c r="D7" s="118">
        <f t="shared" si="1"/>
        <v>18</v>
      </c>
      <c r="E7" s="130">
        <f t="shared" ref="E7:E35" si="15">ROUND($D$4*$A7/30*$AE$4*70/100,0)+ROUND($D$4*$A7/30*$AE$6*70/100,0)+ROUND($D$38*$A7/30*$AE$8/100,0)</f>
        <v>66</v>
      </c>
      <c r="F7" s="118">
        <f t="shared" si="2"/>
        <v>20</v>
      </c>
      <c r="G7" s="130">
        <f t="shared" ref="G7:G35" si="16">ROUND($F$4*$A7/30*$AE$4*70/100,0)+ROUND($F$4*$A7/30*$AE$6*70/100,0)+ROUND($D$38*$A7/30*$AE$8/100,0)</f>
        <v>71</v>
      </c>
      <c r="H7" s="118">
        <f t="shared" si="3"/>
        <v>23</v>
      </c>
      <c r="I7" s="130">
        <f t="shared" ref="I7:I35" si="17">ROUND($H$4*$A7/30*$AE$4*70/100,0)+ROUND($H$4*$A7/30*$AE$6*70/100,0)+ROUND($D$38*$A7/30*$AE$8/100,0)</f>
        <v>83</v>
      </c>
      <c r="J7" s="118">
        <f t="shared" si="4"/>
        <v>24</v>
      </c>
      <c r="K7" s="130">
        <f t="shared" ref="K7:K35" si="18">ROUND($J$4*$A7/30*$AE$4*70/100,0)+ROUND($J$4*$A7/30*$AE$6*70/100,0)+ROUND($D$38*$A7/30*$AE$8/100,0)</f>
        <v>87</v>
      </c>
      <c r="L7" s="118">
        <f t="shared" si="5"/>
        <v>25</v>
      </c>
      <c r="M7" s="130">
        <f t="shared" ref="M7:M35" si="19">ROUND($L$4*$A7/30*$AE$4*70/100,0)+ROUND($L$4*$A7/30*$AE$6*70/100,0)+ROUND($D$38*$A7/30*$AE$8/100,0)</f>
        <v>91</v>
      </c>
      <c r="N7" s="118">
        <f t="shared" si="6"/>
        <v>26</v>
      </c>
      <c r="O7" s="130">
        <f t="shared" ref="O7:O35" si="20">ROUND($N$4*$A7/30*$AE$4*70/100,0)+ROUND($N$4*$A7/30*$AE$6*70/100,0)+ROUND($D$38*$A7/30*$AE$8/100,0)</f>
        <v>94</v>
      </c>
      <c r="P7" s="118">
        <f t="shared" si="7"/>
        <v>28</v>
      </c>
      <c r="Q7" s="130">
        <f t="shared" ref="Q7:Q35" si="21">ROUND($P$4*$A7/30*$AE$4*70/100,0)+ROUND($P$4*$A7/30*$AE$6*70/100,0)+ROUND($D$38*$A7/30*$AE$8/100,0)</f>
        <v>100</v>
      </c>
      <c r="R7" s="118">
        <f t="shared" si="8"/>
        <v>29</v>
      </c>
      <c r="S7" s="130">
        <f t="shared" ref="S7:S35" si="22">ROUND($R$4*$A7/30*$AE$4*70/100,0)+ROUND($R$4*$A7/30*$AE$6*70/100,0)+ROUND($D$38*$A7/30*$AE$8/100,0)</f>
        <v>105</v>
      </c>
      <c r="T7" s="118">
        <f t="shared" si="9"/>
        <v>31</v>
      </c>
      <c r="U7" s="130">
        <f t="shared" ref="U7:U35" si="23">ROUND($T$4*$A7/30*$AE$4*70/100,0)+ROUND($T$4*$A7/30*$AE$6*70/100,0)+ROUND($D$38*$A7/30*$AE$8/100,0)</f>
        <v>110</v>
      </c>
      <c r="V7" s="118">
        <f t="shared" si="10"/>
        <v>32</v>
      </c>
      <c r="W7" s="130">
        <f t="shared" ref="W7:W35" si="24">ROUND($V$4*$A7/30*$AE$4*70/100,0)+ROUND($V$4*$A7/30*$AE$6*70/100,0)+ROUND($D$38*$A7/30*$AE$8/100,0)</f>
        <v>115</v>
      </c>
      <c r="X7" s="118">
        <f t="shared" si="11"/>
        <v>34</v>
      </c>
      <c r="Y7" s="130">
        <f t="shared" ref="Y7:Y35" si="25">ROUND($X$4*$A7/30*$AE$4*70/100,0)+ROUND($X$4*$A7/30*$AE$6*70/100,0)+ROUND($D$38*$A7/30*$AE$8/100,0)</f>
        <v>121</v>
      </c>
      <c r="Z7" s="118">
        <f t="shared" si="12"/>
        <v>35</v>
      </c>
      <c r="AA7" s="130">
        <f t="shared" ref="AA7:AA35" si="26">ROUND($Z$4*$A7/30*$AE$4*70/100,0)+ROUND($Z$4*$A7/30*$AE$6*70/100,0)+ROUND($D$38*$A7/30*$AE$8/100,0)</f>
        <v>125</v>
      </c>
      <c r="AB7" s="119">
        <f t="shared" si="13"/>
        <v>37</v>
      </c>
      <c r="AC7" s="131">
        <f t="shared" ref="AC7:AC35" si="27">ROUND($AB$4*$A7/30*$AE$4*70/100,0)+ROUND($AB$4*$A7/30*$AE$6*70/100,0)+ROUND($D$38*$A7/30*$AE$8/100,0)</f>
        <v>132</v>
      </c>
      <c r="AE7" s="113" t="s">
        <v>102</v>
      </c>
    </row>
    <row r="8" spans="1:31" s="120" customFormat="1" ht="11.1" customHeight="1">
      <c r="A8" s="117">
        <v>3</v>
      </c>
      <c r="B8" s="118">
        <f t="shared" si="0"/>
        <v>24</v>
      </c>
      <c r="C8" s="130">
        <f t="shared" si="14"/>
        <v>88</v>
      </c>
      <c r="D8" s="118">
        <f t="shared" si="1"/>
        <v>28</v>
      </c>
      <c r="E8" s="130">
        <f t="shared" si="15"/>
        <v>100</v>
      </c>
      <c r="F8" s="118">
        <f t="shared" si="2"/>
        <v>30</v>
      </c>
      <c r="G8" s="130">
        <f t="shared" si="16"/>
        <v>107</v>
      </c>
      <c r="H8" s="118">
        <f t="shared" si="3"/>
        <v>35</v>
      </c>
      <c r="I8" s="130">
        <f t="shared" si="17"/>
        <v>125</v>
      </c>
      <c r="J8" s="118">
        <f t="shared" si="4"/>
        <v>36</v>
      </c>
      <c r="K8" s="130">
        <f t="shared" si="18"/>
        <v>130</v>
      </c>
      <c r="L8" s="118">
        <f t="shared" si="5"/>
        <v>38</v>
      </c>
      <c r="M8" s="130">
        <f t="shared" si="19"/>
        <v>136</v>
      </c>
      <c r="N8" s="118">
        <f t="shared" si="6"/>
        <v>39</v>
      </c>
      <c r="O8" s="130">
        <f t="shared" si="20"/>
        <v>141</v>
      </c>
      <c r="P8" s="118">
        <f t="shared" si="7"/>
        <v>42</v>
      </c>
      <c r="Q8" s="130">
        <f t="shared" si="21"/>
        <v>150</v>
      </c>
      <c r="R8" s="118">
        <f t="shared" si="8"/>
        <v>44</v>
      </c>
      <c r="S8" s="130">
        <f t="shared" si="22"/>
        <v>157</v>
      </c>
      <c r="T8" s="118">
        <f t="shared" si="9"/>
        <v>46</v>
      </c>
      <c r="U8" s="130">
        <f t="shared" si="23"/>
        <v>165</v>
      </c>
      <c r="V8" s="118">
        <f t="shared" si="10"/>
        <v>48</v>
      </c>
      <c r="W8" s="130">
        <f t="shared" si="24"/>
        <v>172</v>
      </c>
      <c r="X8" s="118">
        <f t="shared" si="11"/>
        <v>51</v>
      </c>
      <c r="Y8" s="130">
        <f t="shared" si="25"/>
        <v>181</v>
      </c>
      <c r="Z8" s="118">
        <f t="shared" si="12"/>
        <v>53</v>
      </c>
      <c r="AA8" s="130">
        <f t="shared" si="26"/>
        <v>188</v>
      </c>
      <c r="AB8" s="119">
        <f t="shared" si="13"/>
        <v>56</v>
      </c>
      <c r="AC8" s="131">
        <f t="shared" si="27"/>
        <v>197</v>
      </c>
      <c r="AE8" s="132">
        <v>0.1</v>
      </c>
    </row>
    <row r="9" spans="1:31" s="120" customFormat="1" ht="11.1" customHeight="1">
      <c r="A9" s="117">
        <v>4</v>
      </c>
      <c r="B9" s="118">
        <f t="shared" si="0"/>
        <v>33</v>
      </c>
      <c r="C9" s="130">
        <f t="shared" si="14"/>
        <v>118</v>
      </c>
      <c r="D9" s="118">
        <f t="shared" si="1"/>
        <v>37</v>
      </c>
      <c r="E9" s="130">
        <f t="shared" si="15"/>
        <v>133</v>
      </c>
      <c r="F9" s="118">
        <f t="shared" si="2"/>
        <v>40</v>
      </c>
      <c r="G9" s="130">
        <f t="shared" si="16"/>
        <v>143</v>
      </c>
      <c r="H9" s="118">
        <f t="shared" si="3"/>
        <v>46</v>
      </c>
      <c r="I9" s="130">
        <f t="shared" si="17"/>
        <v>167</v>
      </c>
      <c r="J9" s="118">
        <f t="shared" si="4"/>
        <v>48</v>
      </c>
      <c r="K9" s="130">
        <f t="shared" si="18"/>
        <v>173</v>
      </c>
      <c r="L9" s="118">
        <f t="shared" si="5"/>
        <v>51</v>
      </c>
      <c r="M9" s="130">
        <f t="shared" si="19"/>
        <v>181</v>
      </c>
      <c r="N9" s="118">
        <f t="shared" si="6"/>
        <v>52</v>
      </c>
      <c r="O9" s="130">
        <f t="shared" si="20"/>
        <v>188</v>
      </c>
      <c r="P9" s="118">
        <f t="shared" si="7"/>
        <v>56</v>
      </c>
      <c r="Q9" s="130">
        <f t="shared" si="21"/>
        <v>200</v>
      </c>
      <c r="R9" s="118">
        <f t="shared" si="8"/>
        <v>59</v>
      </c>
      <c r="S9" s="130">
        <f t="shared" si="22"/>
        <v>209</v>
      </c>
      <c r="T9" s="118">
        <f t="shared" si="9"/>
        <v>62</v>
      </c>
      <c r="U9" s="130">
        <f t="shared" si="23"/>
        <v>220</v>
      </c>
      <c r="V9" s="118">
        <f t="shared" si="10"/>
        <v>65</v>
      </c>
      <c r="W9" s="130">
        <f t="shared" si="24"/>
        <v>230</v>
      </c>
      <c r="X9" s="118">
        <f t="shared" si="11"/>
        <v>68</v>
      </c>
      <c r="Y9" s="130">
        <f t="shared" si="25"/>
        <v>241</v>
      </c>
      <c r="Z9" s="118">
        <f t="shared" si="12"/>
        <v>70</v>
      </c>
      <c r="AA9" s="130">
        <f t="shared" si="26"/>
        <v>250</v>
      </c>
      <c r="AB9" s="119">
        <f t="shared" si="13"/>
        <v>74</v>
      </c>
      <c r="AC9" s="131">
        <f t="shared" si="27"/>
        <v>263</v>
      </c>
    </row>
    <row r="10" spans="1:31" s="120" customFormat="1" ht="11.1" customHeight="1">
      <c r="A10" s="117">
        <v>5</v>
      </c>
      <c r="B10" s="118">
        <f t="shared" si="0"/>
        <v>41</v>
      </c>
      <c r="C10" s="130">
        <f t="shared" si="14"/>
        <v>147</v>
      </c>
      <c r="D10" s="118">
        <f t="shared" si="1"/>
        <v>46</v>
      </c>
      <c r="E10" s="130">
        <f t="shared" si="15"/>
        <v>166</v>
      </c>
      <c r="F10" s="118">
        <f t="shared" si="2"/>
        <v>50</v>
      </c>
      <c r="G10" s="130">
        <f t="shared" si="16"/>
        <v>178</v>
      </c>
      <c r="H10" s="118">
        <f t="shared" si="3"/>
        <v>58</v>
      </c>
      <c r="I10" s="130">
        <f t="shared" si="17"/>
        <v>208</v>
      </c>
      <c r="J10" s="118">
        <f t="shared" si="4"/>
        <v>61</v>
      </c>
      <c r="K10" s="130">
        <f t="shared" si="18"/>
        <v>217</v>
      </c>
      <c r="L10" s="118">
        <f t="shared" si="5"/>
        <v>63</v>
      </c>
      <c r="M10" s="130">
        <f t="shared" si="19"/>
        <v>227</v>
      </c>
      <c r="N10" s="118">
        <f t="shared" si="6"/>
        <v>66</v>
      </c>
      <c r="O10" s="130">
        <f t="shared" si="20"/>
        <v>234</v>
      </c>
      <c r="P10" s="118">
        <f t="shared" si="7"/>
        <v>70</v>
      </c>
      <c r="Q10" s="130">
        <f t="shared" si="21"/>
        <v>249</v>
      </c>
      <c r="R10" s="118">
        <f t="shared" si="8"/>
        <v>73</v>
      </c>
      <c r="S10" s="130">
        <f t="shared" si="22"/>
        <v>262</v>
      </c>
      <c r="T10" s="118">
        <f t="shared" si="9"/>
        <v>77</v>
      </c>
      <c r="U10" s="130">
        <f t="shared" si="23"/>
        <v>275</v>
      </c>
      <c r="V10" s="118">
        <f t="shared" si="10"/>
        <v>81</v>
      </c>
      <c r="W10" s="130">
        <f t="shared" si="24"/>
        <v>287</v>
      </c>
      <c r="X10" s="118">
        <f t="shared" si="11"/>
        <v>85</v>
      </c>
      <c r="Y10" s="130">
        <f t="shared" si="25"/>
        <v>301</v>
      </c>
      <c r="Z10" s="118">
        <f t="shared" si="12"/>
        <v>88</v>
      </c>
      <c r="AA10" s="130">
        <f t="shared" si="26"/>
        <v>313</v>
      </c>
      <c r="AB10" s="119">
        <f t="shared" si="13"/>
        <v>93</v>
      </c>
      <c r="AC10" s="131">
        <f t="shared" si="27"/>
        <v>329</v>
      </c>
    </row>
    <row r="11" spans="1:31" s="120" customFormat="1" ht="11.1" customHeight="1">
      <c r="A11" s="117">
        <v>6</v>
      </c>
      <c r="B11" s="118">
        <f t="shared" si="0"/>
        <v>49</v>
      </c>
      <c r="C11" s="130">
        <f t="shared" si="14"/>
        <v>176</v>
      </c>
      <c r="D11" s="118">
        <f t="shared" si="1"/>
        <v>55</v>
      </c>
      <c r="E11" s="130">
        <f t="shared" si="15"/>
        <v>198</v>
      </c>
      <c r="F11" s="118">
        <f t="shared" si="2"/>
        <v>59</v>
      </c>
      <c r="G11" s="130">
        <f t="shared" si="16"/>
        <v>213</v>
      </c>
      <c r="H11" s="118">
        <f t="shared" si="3"/>
        <v>70</v>
      </c>
      <c r="I11" s="130">
        <f t="shared" si="17"/>
        <v>249</v>
      </c>
      <c r="J11" s="118">
        <f t="shared" si="4"/>
        <v>73</v>
      </c>
      <c r="K11" s="130">
        <f t="shared" si="18"/>
        <v>259</v>
      </c>
      <c r="L11" s="118">
        <f t="shared" si="5"/>
        <v>76</v>
      </c>
      <c r="M11" s="130">
        <f t="shared" si="19"/>
        <v>271</v>
      </c>
      <c r="N11" s="118">
        <f t="shared" si="6"/>
        <v>79</v>
      </c>
      <c r="O11" s="130">
        <f t="shared" si="20"/>
        <v>280</v>
      </c>
      <c r="P11" s="118">
        <f t="shared" si="7"/>
        <v>84</v>
      </c>
      <c r="Q11" s="130">
        <f t="shared" si="21"/>
        <v>298</v>
      </c>
      <c r="R11" s="118">
        <f t="shared" si="8"/>
        <v>88</v>
      </c>
      <c r="S11" s="130">
        <f t="shared" si="22"/>
        <v>313</v>
      </c>
      <c r="T11" s="118">
        <f t="shared" si="9"/>
        <v>92</v>
      </c>
      <c r="U11" s="130">
        <f t="shared" si="23"/>
        <v>329</v>
      </c>
      <c r="V11" s="118">
        <f t="shared" si="10"/>
        <v>97</v>
      </c>
      <c r="W11" s="130">
        <f t="shared" si="24"/>
        <v>344</v>
      </c>
      <c r="X11" s="118">
        <f t="shared" si="11"/>
        <v>102</v>
      </c>
      <c r="Y11" s="130">
        <f t="shared" si="25"/>
        <v>361</v>
      </c>
      <c r="Z11" s="118">
        <f t="shared" si="12"/>
        <v>106</v>
      </c>
      <c r="AA11" s="130">
        <f t="shared" si="26"/>
        <v>375</v>
      </c>
      <c r="AB11" s="119">
        <f t="shared" si="13"/>
        <v>111</v>
      </c>
      <c r="AC11" s="131">
        <f t="shared" si="27"/>
        <v>394</v>
      </c>
    </row>
    <row r="12" spans="1:31" s="120" customFormat="1" ht="11.1" customHeight="1">
      <c r="A12" s="117">
        <v>7</v>
      </c>
      <c r="B12" s="118">
        <f t="shared" si="0"/>
        <v>57</v>
      </c>
      <c r="C12" s="130">
        <f t="shared" si="14"/>
        <v>205</v>
      </c>
      <c r="D12" s="118">
        <f t="shared" si="1"/>
        <v>64</v>
      </c>
      <c r="E12" s="130">
        <f t="shared" si="15"/>
        <v>231</v>
      </c>
      <c r="F12" s="118">
        <f t="shared" si="2"/>
        <v>69</v>
      </c>
      <c r="G12" s="130">
        <f t="shared" si="16"/>
        <v>249</v>
      </c>
      <c r="H12" s="118">
        <f t="shared" si="3"/>
        <v>81</v>
      </c>
      <c r="I12" s="130">
        <f t="shared" si="17"/>
        <v>291</v>
      </c>
      <c r="J12" s="118">
        <f t="shared" si="4"/>
        <v>85</v>
      </c>
      <c r="K12" s="130">
        <f t="shared" si="18"/>
        <v>302</v>
      </c>
      <c r="L12" s="118">
        <f t="shared" si="5"/>
        <v>89</v>
      </c>
      <c r="M12" s="130">
        <f t="shared" si="19"/>
        <v>316</v>
      </c>
      <c r="N12" s="118">
        <f t="shared" si="6"/>
        <v>92</v>
      </c>
      <c r="O12" s="130">
        <f t="shared" si="20"/>
        <v>327</v>
      </c>
      <c r="P12" s="118">
        <f t="shared" si="7"/>
        <v>98</v>
      </c>
      <c r="Q12" s="130">
        <f t="shared" si="21"/>
        <v>348</v>
      </c>
      <c r="R12" s="118">
        <f t="shared" si="8"/>
        <v>103</v>
      </c>
      <c r="S12" s="130">
        <f t="shared" si="22"/>
        <v>365</v>
      </c>
      <c r="T12" s="118">
        <f t="shared" si="9"/>
        <v>108</v>
      </c>
      <c r="U12" s="130">
        <f t="shared" si="23"/>
        <v>383</v>
      </c>
      <c r="V12" s="118">
        <f t="shared" si="10"/>
        <v>113</v>
      </c>
      <c r="W12" s="130">
        <f t="shared" si="24"/>
        <v>401</v>
      </c>
      <c r="X12" s="118">
        <f t="shared" si="11"/>
        <v>119</v>
      </c>
      <c r="Y12" s="130">
        <f t="shared" si="25"/>
        <v>421</v>
      </c>
      <c r="Z12" s="118">
        <f t="shared" si="12"/>
        <v>123</v>
      </c>
      <c r="AA12" s="130">
        <f t="shared" si="26"/>
        <v>437</v>
      </c>
      <c r="AB12" s="119">
        <f t="shared" si="13"/>
        <v>130</v>
      </c>
      <c r="AC12" s="131">
        <f t="shared" si="27"/>
        <v>460</v>
      </c>
    </row>
    <row r="13" spans="1:31" s="120" customFormat="1" ht="11.1" customHeight="1">
      <c r="A13" s="117">
        <v>8</v>
      </c>
      <c r="B13" s="118">
        <f t="shared" si="0"/>
        <v>65</v>
      </c>
      <c r="C13" s="130">
        <f t="shared" si="14"/>
        <v>235</v>
      </c>
      <c r="D13" s="118">
        <f t="shared" si="1"/>
        <v>74</v>
      </c>
      <c r="E13" s="130">
        <f t="shared" si="15"/>
        <v>264</v>
      </c>
      <c r="F13" s="118">
        <f t="shared" si="2"/>
        <v>79</v>
      </c>
      <c r="G13" s="130">
        <f t="shared" si="16"/>
        <v>284</v>
      </c>
      <c r="H13" s="118">
        <f t="shared" si="3"/>
        <v>93</v>
      </c>
      <c r="I13" s="130">
        <f t="shared" si="17"/>
        <v>332</v>
      </c>
      <c r="J13" s="118">
        <f t="shared" si="4"/>
        <v>97</v>
      </c>
      <c r="K13" s="130">
        <f t="shared" si="18"/>
        <v>346</v>
      </c>
      <c r="L13" s="118">
        <f t="shared" si="5"/>
        <v>101</v>
      </c>
      <c r="M13" s="130">
        <f t="shared" si="19"/>
        <v>362</v>
      </c>
      <c r="N13" s="118">
        <f t="shared" si="6"/>
        <v>105</v>
      </c>
      <c r="O13" s="130">
        <f t="shared" si="20"/>
        <v>374</v>
      </c>
      <c r="P13" s="118">
        <f t="shared" si="7"/>
        <v>112</v>
      </c>
      <c r="Q13" s="130">
        <f t="shared" si="21"/>
        <v>398</v>
      </c>
      <c r="R13" s="118">
        <f t="shared" si="8"/>
        <v>117</v>
      </c>
      <c r="S13" s="130">
        <f t="shared" si="22"/>
        <v>418</v>
      </c>
      <c r="T13" s="118">
        <f t="shared" si="9"/>
        <v>123</v>
      </c>
      <c r="U13" s="130">
        <f t="shared" si="23"/>
        <v>438</v>
      </c>
      <c r="V13" s="118">
        <f t="shared" si="10"/>
        <v>129</v>
      </c>
      <c r="W13" s="130">
        <f t="shared" si="24"/>
        <v>459</v>
      </c>
      <c r="X13" s="118">
        <f t="shared" si="11"/>
        <v>136</v>
      </c>
      <c r="Y13" s="130">
        <f t="shared" si="25"/>
        <v>481</v>
      </c>
      <c r="Z13" s="118">
        <f t="shared" si="12"/>
        <v>141</v>
      </c>
      <c r="AA13" s="130">
        <f t="shared" si="26"/>
        <v>500</v>
      </c>
      <c r="AB13" s="119">
        <f t="shared" si="13"/>
        <v>148</v>
      </c>
      <c r="AC13" s="131">
        <f t="shared" si="27"/>
        <v>525</v>
      </c>
    </row>
    <row r="14" spans="1:31" s="120" customFormat="1" ht="11.1" customHeight="1">
      <c r="A14" s="117">
        <v>9</v>
      </c>
      <c r="B14" s="118">
        <f t="shared" si="0"/>
        <v>73</v>
      </c>
      <c r="C14" s="130">
        <f t="shared" si="14"/>
        <v>264</v>
      </c>
      <c r="D14" s="118">
        <f t="shared" si="1"/>
        <v>83</v>
      </c>
      <c r="E14" s="130">
        <f t="shared" si="15"/>
        <v>298</v>
      </c>
      <c r="F14" s="118">
        <f t="shared" si="2"/>
        <v>89</v>
      </c>
      <c r="G14" s="130">
        <f t="shared" si="16"/>
        <v>320</v>
      </c>
      <c r="H14" s="118">
        <f t="shared" si="3"/>
        <v>105</v>
      </c>
      <c r="I14" s="130">
        <f t="shared" si="17"/>
        <v>374</v>
      </c>
      <c r="J14" s="118">
        <f t="shared" si="4"/>
        <v>109</v>
      </c>
      <c r="K14" s="130">
        <f t="shared" si="18"/>
        <v>389</v>
      </c>
      <c r="L14" s="118">
        <f t="shared" si="5"/>
        <v>114</v>
      </c>
      <c r="M14" s="130">
        <f t="shared" si="19"/>
        <v>407</v>
      </c>
      <c r="N14" s="118">
        <f t="shared" si="6"/>
        <v>118</v>
      </c>
      <c r="O14" s="130">
        <f t="shared" si="20"/>
        <v>421</v>
      </c>
      <c r="P14" s="118">
        <f t="shared" si="7"/>
        <v>126</v>
      </c>
      <c r="Q14" s="130">
        <f t="shared" si="21"/>
        <v>448</v>
      </c>
      <c r="R14" s="118">
        <f t="shared" si="8"/>
        <v>132</v>
      </c>
      <c r="S14" s="130">
        <f t="shared" si="22"/>
        <v>470</v>
      </c>
      <c r="T14" s="118">
        <f t="shared" si="9"/>
        <v>139</v>
      </c>
      <c r="U14" s="130">
        <f t="shared" si="23"/>
        <v>493</v>
      </c>
      <c r="V14" s="118">
        <f t="shared" si="10"/>
        <v>145</v>
      </c>
      <c r="W14" s="130">
        <f t="shared" si="24"/>
        <v>516</v>
      </c>
      <c r="X14" s="118">
        <f t="shared" si="11"/>
        <v>152</v>
      </c>
      <c r="Y14" s="130">
        <f t="shared" si="25"/>
        <v>542</v>
      </c>
      <c r="Z14" s="118">
        <f t="shared" si="12"/>
        <v>158</v>
      </c>
      <c r="AA14" s="130">
        <f t="shared" si="26"/>
        <v>562</v>
      </c>
      <c r="AB14" s="119">
        <f t="shared" si="13"/>
        <v>167</v>
      </c>
      <c r="AC14" s="131">
        <f t="shared" si="27"/>
        <v>591</v>
      </c>
    </row>
    <row r="15" spans="1:31" s="120" customFormat="1" ht="11.1" customHeight="1">
      <c r="A15" s="117">
        <v>10</v>
      </c>
      <c r="B15" s="118">
        <f t="shared" si="0"/>
        <v>81</v>
      </c>
      <c r="C15" s="130">
        <f t="shared" si="14"/>
        <v>294</v>
      </c>
      <c r="D15" s="118">
        <f t="shared" si="1"/>
        <v>92</v>
      </c>
      <c r="E15" s="130">
        <f t="shared" si="15"/>
        <v>331</v>
      </c>
      <c r="F15" s="118">
        <f t="shared" si="2"/>
        <v>99</v>
      </c>
      <c r="G15" s="130">
        <f t="shared" si="16"/>
        <v>356</v>
      </c>
      <c r="H15" s="118">
        <f t="shared" si="3"/>
        <v>116</v>
      </c>
      <c r="I15" s="130">
        <f t="shared" si="17"/>
        <v>416</v>
      </c>
      <c r="J15" s="118">
        <f t="shared" si="4"/>
        <v>121</v>
      </c>
      <c r="K15" s="130">
        <f t="shared" si="18"/>
        <v>433</v>
      </c>
      <c r="L15" s="118">
        <f t="shared" si="5"/>
        <v>127</v>
      </c>
      <c r="M15" s="130">
        <f t="shared" si="19"/>
        <v>453</v>
      </c>
      <c r="N15" s="118">
        <f t="shared" si="6"/>
        <v>131</v>
      </c>
      <c r="O15" s="130">
        <f t="shared" si="20"/>
        <v>468</v>
      </c>
      <c r="P15" s="118">
        <f t="shared" si="7"/>
        <v>140</v>
      </c>
      <c r="Q15" s="130">
        <f t="shared" si="21"/>
        <v>498</v>
      </c>
      <c r="R15" s="118">
        <f t="shared" si="8"/>
        <v>147</v>
      </c>
      <c r="S15" s="130">
        <f t="shared" si="22"/>
        <v>523</v>
      </c>
      <c r="T15" s="118">
        <f t="shared" si="9"/>
        <v>154</v>
      </c>
      <c r="U15" s="130">
        <f t="shared" si="23"/>
        <v>548</v>
      </c>
      <c r="V15" s="118">
        <f t="shared" si="10"/>
        <v>161</v>
      </c>
      <c r="W15" s="130">
        <f t="shared" si="24"/>
        <v>574</v>
      </c>
      <c r="X15" s="118">
        <f t="shared" si="11"/>
        <v>169</v>
      </c>
      <c r="Y15" s="130">
        <f t="shared" si="25"/>
        <v>602</v>
      </c>
      <c r="Z15" s="118">
        <f t="shared" si="12"/>
        <v>176</v>
      </c>
      <c r="AA15" s="130">
        <f t="shared" si="26"/>
        <v>625</v>
      </c>
      <c r="AB15" s="119">
        <f t="shared" si="13"/>
        <v>185</v>
      </c>
      <c r="AC15" s="131">
        <f t="shared" si="27"/>
        <v>657</v>
      </c>
    </row>
    <row r="16" spans="1:31" s="120" customFormat="1" ht="11.1" customHeight="1">
      <c r="A16" s="117">
        <v>11</v>
      </c>
      <c r="B16" s="118">
        <f t="shared" si="0"/>
        <v>90</v>
      </c>
      <c r="C16" s="130">
        <f t="shared" si="14"/>
        <v>323</v>
      </c>
      <c r="D16" s="118">
        <f t="shared" si="1"/>
        <v>101</v>
      </c>
      <c r="E16" s="130">
        <f t="shared" si="15"/>
        <v>364</v>
      </c>
      <c r="F16" s="118">
        <f t="shared" si="2"/>
        <v>109</v>
      </c>
      <c r="G16" s="130">
        <f t="shared" si="16"/>
        <v>391</v>
      </c>
      <c r="H16" s="118">
        <f t="shared" si="3"/>
        <v>128</v>
      </c>
      <c r="I16" s="130">
        <f t="shared" si="17"/>
        <v>457</v>
      </c>
      <c r="J16" s="118">
        <f t="shared" si="4"/>
        <v>133</v>
      </c>
      <c r="K16" s="130">
        <f t="shared" si="18"/>
        <v>476</v>
      </c>
      <c r="L16" s="118">
        <f t="shared" si="5"/>
        <v>139</v>
      </c>
      <c r="M16" s="130">
        <f t="shared" si="19"/>
        <v>498</v>
      </c>
      <c r="N16" s="118">
        <f t="shared" si="6"/>
        <v>144</v>
      </c>
      <c r="O16" s="130">
        <f t="shared" si="20"/>
        <v>515</v>
      </c>
      <c r="P16" s="118">
        <f t="shared" si="7"/>
        <v>154</v>
      </c>
      <c r="Q16" s="130">
        <f t="shared" si="21"/>
        <v>548</v>
      </c>
      <c r="R16" s="118">
        <f t="shared" si="8"/>
        <v>161</v>
      </c>
      <c r="S16" s="130">
        <f t="shared" si="22"/>
        <v>575</v>
      </c>
      <c r="T16" s="118">
        <f t="shared" si="9"/>
        <v>169</v>
      </c>
      <c r="U16" s="130">
        <f t="shared" si="23"/>
        <v>603</v>
      </c>
      <c r="V16" s="118">
        <f t="shared" si="10"/>
        <v>177</v>
      </c>
      <c r="W16" s="130">
        <f t="shared" si="24"/>
        <v>631</v>
      </c>
      <c r="X16" s="118">
        <f t="shared" si="11"/>
        <v>186</v>
      </c>
      <c r="Y16" s="130">
        <f t="shared" si="25"/>
        <v>662</v>
      </c>
      <c r="Z16" s="118">
        <f t="shared" si="12"/>
        <v>194</v>
      </c>
      <c r="AA16" s="130">
        <f t="shared" si="26"/>
        <v>688</v>
      </c>
      <c r="AB16" s="119">
        <f t="shared" si="13"/>
        <v>204</v>
      </c>
      <c r="AC16" s="131">
        <f t="shared" si="27"/>
        <v>723</v>
      </c>
    </row>
    <row r="17" spans="1:29" s="120" customFormat="1" ht="11.1" customHeight="1">
      <c r="A17" s="117">
        <v>12</v>
      </c>
      <c r="B17" s="118">
        <f t="shared" si="0"/>
        <v>98</v>
      </c>
      <c r="C17" s="130">
        <f t="shared" si="14"/>
        <v>353</v>
      </c>
      <c r="D17" s="118">
        <f t="shared" si="1"/>
        <v>110</v>
      </c>
      <c r="E17" s="130">
        <f t="shared" si="15"/>
        <v>397</v>
      </c>
      <c r="F17" s="118">
        <f t="shared" si="2"/>
        <v>119</v>
      </c>
      <c r="G17" s="130">
        <f t="shared" si="16"/>
        <v>427</v>
      </c>
      <c r="H17" s="118">
        <f t="shared" si="3"/>
        <v>139</v>
      </c>
      <c r="I17" s="130">
        <f t="shared" si="17"/>
        <v>499</v>
      </c>
      <c r="J17" s="118">
        <f t="shared" si="4"/>
        <v>145</v>
      </c>
      <c r="K17" s="130">
        <f t="shared" si="18"/>
        <v>519</v>
      </c>
      <c r="L17" s="118">
        <f t="shared" si="5"/>
        <v>152</v>
      </c>
      <c r="M17" s="130">
        <f t="shared" si="19"/>
        <v>543</v>
      </c>
      <c r="N17" s="118">
        <f t="shared" si="6"/>
        <v>157</v>
      </c>
      <c r="O17" s="130">
        <f t="shared" si="20"/>
        <v>562</v>
      </c>
      <c r="P17" s="118">
        <f t="shared" si="7"/>
        <v>168</v>
      </c>
      <c r="Q17" s="130">
        <f t="shared" si="21"/>
        <v>598</v>
      </c>
      <c r="R17" s="118">
        <f t="shared" si="8"/>
        <v>176</v>
      </c>
      <c r="S17" s="130">
        <f t="shared" si="22"/>
        <v>627</v>
      </c>
      <c r="T17" s="118">
        <f t="shared" si="9"/>
        <v>185</v>
      </c>
      <c r="U17" s="130">
        <f t="shared" si="23"/>
        <v>658</v>
      </c>
      <c r="V17" s="118">
        <f t="shared" si="10"/>
        <v>194</v>
      </c>
      <c r="W17" s="130">
        <f t="shared" si="24"/>
        <v>689</v>
      </c>
      <c r="X17" s="118">
        <f t="shared" si="11"/>
        <v>203</v>
      </c>
      <c r="Y17" s="130">
        <f t="shared" si="25"/>
        <v>722</v>
      </c>
      <c r="Z17" s="118">
        <f t="shared" si="12"/>
        <v>211</v>
      </c>
      <c r="AA17" s="130">
        <f t="shared" si="26"/>
        <v>750</v>
      </c>
      <c r="AB17" s="119">
        <f t="shared" si="13"/>
        <v>222</v>
      </c>
      <c r="AC17" s="131">
        <f t="shared" si="27"/>
        <v>789</v>
      </c>
    </row>
    <row r="18" spans="1:29" s="120" customFormat="1" ht="11.1" customHeight="1">
      <c r="A18" s="117">
        <v>13</v>
      </c>
      <c r="B18" s="118">
        <f t="shared" si="0"/>
        <v>106</v>
      </c>
      <c r="C18" s="130">
        <f t="shared" si="14"/>
        <v>382</v>
      </c>
      <c r="D18" s="118">
        <f t="shared" si="1"/>
        <v>120</v>
      </c>
      <c r="E18" s="130">
        <f t="shared" si="15"/>
        <v>430</v>
      </c>
      <c r="F18" s="118">
        <f t="shared" si="2"/>
        <v>129</v>
      </c>
      <c r="G18" s="130">
        <f t="shared" si="16"/>
        <v>462</v>
      </c>
      <c r="H18" s="118">
        <f t="shared" si="3"/>
        <v>151</v>
      </c>
      <c r="I18" s="130">
        <f t="shared" si="17"/>
        <v>541</v>
      </c>
      <c r="J18" s="118">
        <f t="shared" si="4"/>
        <v>157</v>
      </c>
      <c r="K18" s="130">
        <f t="shared" si="18"/>
        <v>563</v>
      </c>
      <c r="L18" s="118">
        <f t="shared" si="5"/>
        <v>165</v>
      </c>
      <c r="M18" s="130">
        <f t="shared" si="19"/>
        <v>589</v>
      </c>
      <c r="N18" s="118">
        <f t="shared" si="6"/>
        <v>170</v>
      </c>
      <c r="O18" s="130">
        <f t="shared" si="20"/>
        <v>609</v>
      </c>
      <c r="P18" s="118">
        <f t="shared" si="7"/>
        <v>182</v>
      </c>
      <c r="Q18" s="130">
        <f t="shared" si="21"/>
        <v>648</v>
      </c>
      <c r="R18" s="118">
        <f t="shared" si="8"/>
        <v>191</v>
      </c>
      <c r="S18" s="130">
        <f t="shared" si="22"/>
        <v>680</v>
      </c>
      <c r="T18" s="118">
        <f t="shared" si="9"/>
        <v>200</v>
      </c>
      <c r="U18" s="130">
        <f t="shared" si="23"/>
        <v>713</v>
      </c>
      <c r="V18" s="118">
        <f t="shared" si="10"/>
        <v>210</v>
      </c>
      <c r="W18" s="130">
        <f t="shared" si="24"/>
        <v>746</v>
      </c>
      <c r="X18" s="118">
        <f t="shared" si="11"/>
        <v>220</v>
      </c>
      <c r="Y18" s="130">
        <f t="shared" si="25"/>
        <v>783</v>
      </c>
      <c r="Z18" s="118">
        <f t="shared" si="12"/>
        <v>229</v>
      </c>
      <c r="AA18" s="130">
        <f t="shared" si="26"/>
        <v>813</v>
      </c>
      <c r="AB18" s="119">
        <f t="shared" si="13"/>
        <v>241</v>
      </c>
      <c r="AC18" s="131">
        <f t="shared" si="27"/>
        <v>855</v>
      </c>
    </row>
    <row r="19" spans="1:29" s="120" customFormat="1" ht="11.1" customHeight="1">
      <c r="A19" s="117">
        <v>14</v>
      </c>
      <c r="B19" s="118">
        <f t="shared" si="0"/>
        <v>114</v>
      </c>
      <c r="C19" s="130">
        <f t="shared" si="14"/>
        <v>412</v>
      </c>
      <c r="D19" s="118">
        <f t="shared" si="1"/>
        <v>129</v>
      </c>
      <c r="E19" s="130">
        <f t="shared" si="15"/>
        <v>464</v>
      </c>
      <c r="F19" s="118">
        <f t="shared" si="2"/>
        <v>139</v>
      </c>
      <c r="G19" s="130">
        <f t="shared" si="16"/>
        <v>498</v>
      </c>
      <c r="H19" s="118">
        <f t="shared" si="3"/>
        <v>163</v>
      </c>
      <c r="I19" s="130">
        <f t="shared" si="17"/>
        <v>582</v>
      </c>
      <c r="J19" s="118">
        <f t="shared" si="4"/>
        <v>169</v>
      </c>
      <c r="K19" s="130">
        <f t="shared" si="18"/>
        <v>606</v>
      </c>
      <c r="L19" s="118">
        <f t="shared" si="5"/>
        <v>177</v>
      </c>
      <c r="M19" s="130">
        <f t="shared" si="19"/>
        <v>634</v>
      </c>
      <c r="N19" s="118">
        <f t="shared" si="6"/>
        <v>184</v>
      </c>
      <c r="O19" s="130">
        <f t="shared" si="20"/>
        <v>655</v>
      </c>
      <c r="P19" s="118">
        <f t="shared" si="7"/>
        <v>196</v>
      </c>
      <c r="Q19" s="130">
        <f t="shared" si="21"/>
        <v>697</v>
      </c>
      <c r="R19" s="118">
        <f t="shared" si="8"/>
        <v>205</v>
      </c>
      <c r="S19" s="130">
        <f t="shared" si="22"/>
        <v>732</v>
      </c>
      <c r="T19" s="118">
        <f t="shared" si="9"/>
        <v>216</v>
      </c>
      <c r="U19" s="130">
        <f t="shared" si="23"/>
        <v>768</v>
      </c>
      <c r="V19" s="118">
        <f t="shared" si="10"/>
        <v>226</v>
      </c>
      <c r="W19" s="130">
        <f t="shared" si="24"/>
        <v>804</v>
      </c>
      <c r="X19" s="118">
        <f t="shared" si="11"/>
        <v>237</v>
      </c>
      <c r="Y19" s="130">
        <f t="shared" si="25"/>
        <v>843</v>
      </c>
      <c r="Z19" s="118">
        <f t="shared" si="12"/>
        <v>246</v>
      </c>
      <c r="AA19" s="130">
        <f t="shared" si="26"/>
        <v>875</v>
      </c>
      <c r="AB19" s="119">
        <f t="shared" si="13"/>
        <v>259</v>
      </c>
      <c r="AC19" s="131">
        <f t="shared" si="27"/>
        <v>920</v>
      </c>
    </row>
    <row r="20" spans="1:29" s="120" customFormat="1" ht="11.1" customHeight="1">
      <c r="A20" s="117">
        <v>15</v>
      </c>
      <c r="B20" s="118">
        <f t="shared" si="0"/>
        <v>122</v>
      </c>
      <c r="C20" s="130">
        <f t="shared" si="14"/>
        <v>441</v>
      </c>
      <c r="D20" s="118">
        <f t="shared" si="1"/>
        <v>138</v>
      </c>
      <c r="E20" s="130">
        <f t="shared" si="15"/>
        <v>497</v>
      </c>
      <c r="F20" s="118">
        <f t="shared" si="2"/>
        <v>149</v>
      </c>
      <c r="G20" s="130">
        <f t="shared" si="16"/>
        <v>534</v>
      </c>
      <c r="H20" s="118">
        <f t="shared" si="3"/>
        <v>174</v>
      </c>
      <c r="I20" s="130">
        <f t="shared" si="17"/>
        <v>624</v>
      </c>
      <c r="J20" s="118">
        <f t="shared" si="4"/>
        <v>182</v>
      </c>
      <c r="K20" s="130">
        <f t="shared" si="18"/>
        <v>649</v>
      </c>
      <c r="L20" s="118">
        <f t="shared" si="5"/>
        <v>190</v>
      </c>
      <c r="M20" s="130">
        <f t="shared" si="19"/>
        <v>679</v>
      </c>
      <c r="N20" s="118">
        <f t="shared" si="6"/>
        <v>197</v>
      </c>
      <c r="O20" s="130">
        <f t="shared" si="20"/>
        <v>702</v>
      </c>
      <c r="P20" s="118">
        <f t="shared" si="7"/>
        <v>210</v>
      </c>
      <c r="Q20" s="130">
        <f t="shared" si="21"/>
        <v>747</v>
      </c>
      <c r="R20" s="118">
        <f t="shared" si="8"/>
        <v>220</v>
      </c>
      <c r="S20" s="130">
        <f t="shared" si="22"/>
        <v>784</v>
      </c>
      <c r="T20" s="118">
        <f t="shared" si="9"/>
        <v>231</v>
      </c>
      <c r="U20" s="130">
        <f t="shared" si="23"/>
        <v>823</v>
      </c>
      <c r="V20" s="118">
        <f t="shared" si="10"/>
        <v>242</v>
      </c>
      <c r="W20" s="130">
        <f t="shared" si="24"/>
        <v>861</v>
      </c>
      <c r="X20" s="118">
        <f t="shared" si="11"/>
        <v>254</v>
      </c>
      <c r="Y20" s="130">
        <f t="shared" si="25"/>
        <v>903</v>
      </c>
      <c r="Z20" s="118">
        <f t="shared" si="12"/>
        <v>264</v>
      </c>
      <c r="AA20" s="130">
        <f t="shared" si="26"/>
        <v>938</v>
      </c>
      <c r="AB20" s="119">
        <f t="shared" si="13"/>
        <v>278</v>
      </c>
      <c r="AC20" s="131">
        <f t="shared" si="27"/>
        <v>986</v>
      </c>
    </row>
    <row r="21" spans="1:29" s="120" customFormat="1" ht="11.1" customHeight="1">
      <c r="A21" s="117">
        <v>16</v>
      </c>
      <c r="B21" s="118">
        <f t="shared" si="0"/>
        <v>130</v>
      </c>
      <c r="C21" s="130">
        <f t="shared" si="14"/>
        <v>471</v>
      </c>
      <c r="D21" s="118">
        <f t="shared" si="1"/>
        <v>147</v>
      </c>
      <c r="E21" s="130">
        <f t="shared" si="15"/>
        <v>530</v>
      </c>
      <c r="F21" s="118">
        <f t="shared" si="2"/>
        <v>158</v>
      </c>
      <c r="G21" s="130">
        <f t="shared" si="16"/>
        <v>569</v>
      </c>
      <c r="H21" s="118">
        <f t="shared" si="3"/>
        <v>186</v>
      </c>
      <c r="I21" s="130">
        <f t="shared" si="17"/>
        <v>665</v>
      </c>
      <c r="J21" s="118">
        <f t="shared" si="4"/>
        <v>194</v>
      </c>
      <c r="K21" s="130">
        <f t="shared" si="18"/>
        <v>693</v>
      </c>
      <c r="L21" s="118">
        <f t="shared" si="5"/>
        <v>203</v>
      </c>
      <c r="M21" s="130">
        <f t="shared" si="19"/>
        <v>725</v>
      </c>
      <c r="N21" s="118">
        <f t="shared" si="6"/>
        <v>210</v>
      </c>
      <c r="O21" s="130">
        <f t="shared" si="20"/>
        <v>749</v>
      </c>
      <c r="P21" s="118">
        <f t="shared" si="7"/>
        <v>223</v>
      </c>
      <c r="Q21" s="130">
        <f t="shared" si="21"/>
        <v>797</v>
      </c>
      <c r="R21" s="118">
        <f t="shared" si="8"/>
        <v>235</v>
      </c>
      <c r="S21" s="130">
        <f t="shared" si="22"/>
        <v>837</v>
      </c>
      <c r="T21" s="118">
        <f t="shared" si="9"/>
        <v>247</v>
      </c>
      <c r="U21" s="130">
        <f t="shared" si="23"/>
        <v>878</v>
      </c>
      <c r="V21" s="118">
        <f t="shared" si="10"/>
        <v>258</v>
      </c>
      <c r="W21" s="130">
        <f t="shared" si="24"/>
        <v>918</v>
      </c>
      <c r="X21" s="118">
        <f t="shared" si="11"/>
        <v>271</v>
      </c>
      <c r="Y21" s="130">
        <f t="shared" si="25"/>
        <v>964</v>
      </c>
      <c r="Z21" s="118">
        <f t="shared" si="12"/>
        <v>282</v>
      </c>
      <c r="AA21" s="130">
        <f t="shared" si="26"/>
        <v>1001</v>
      </c>
      <c r="AB21" s="119">
        <f t="shared" si="13"/>
        <v>296</v>
      </c>
      <c r="AC21" s="131">
        <f t="shared" si="27"/>
        <v>1052</v>
      </c>
    </row>
    <row r="22" spans="1:29" s="120" customFormat="1" ht="11.1" customHeight="1">
      <c r="A22" s="117">
        <v>17</v>
      </c>
      <c r="B22" s="118">
        <f t="shared" si="0"/>
        <v>138</v>
      </c>
      <c r="C22" s="130">
        <f t="shared" si="14"/>
        <v>500</v>
      </c>
      <c r="D22" s="118">
        <f t="shared" si="1"/>
        <v>156</v>
      </c>
      <c r="E22" s="130">
        <f t="shared" si="15"/>
        <v>563</v>
      </c>
      <c r="F22" s="118">
        <f t="shared" si="2"/>
        <v>168</v>
      </c>
      <c r="G22" s="130">
        <f t="shared" si="16"/>
        <v>605</v>
      </c>
      <c r="H22" s="118">
        <f t="shared" si="3"/>
        <v>197</v>
      </c>
      <c r="I22" s="130">
        <f t="shared" si="17"/>
        <v>707</v>
      </c>
      <c r="J22" s="118">
        <f t="shared" si="4"/>
        <v>206</v>
      </c>
      <c r="K22" s="130">
        <f t="shared" si="18"/>
        <v>736</v>
      </c>
      <c r="L22" s="118">
        <f t="shared" si="5"/>
        <v>215</v>
      </c>
      <c r="M22" s="130">
        <f t="shared" si="19"/>
        <v>770</v>
      </c>
      <c r="N22" s="118">
        <f t="shared" si="6"/>
        <v>223</v>
      </c>
      <c r="O22" s="130">
        <f t="shared" si="20"/>
        <v>796</v>
      </c>
      <c r="P22" s="118">
        <f t="shared" si="7"/>
        <v>237</v>
      </c>
      <c r="Q22" s="130">
        <f t="shared" si="21"/>
        <v>847</v>
      </c>
      <c r="R22" s="118">
        <f t="shared" si="8"/>
        <v>249</v>
      </c>
      <c r="S22" s="130">
        <f t="shared" si="22"/>
        <v>889</v>
      </c>
      <c r="T22" s="118">
        <f t="shared" si="9"/>
        <v>262</v>
      </c>
      <c r="U22" s="130">
        <f t="shared" si="23"/>
        <v>933</v>
      </c>
      <c r="V22" s="118">
        <f t="shared" si="10"/>
        <v>274</v>
      </c>
      <c r="W22" s="130">
        <f t="shared" si="24"/>
        <v>976</v>
      </c>
      <c r="X22" s="118">
        <f t="shared" si="11"/>
        <v>288</v>
      </c>
      <c r="Y22" s="130">
        <f t="shared" si="25"/>
        <v>1024</v>
      </c>
      <c r="Z22" s="118">
        <f t="shared" si="12"/>
        <v>299</v>
      </c>
      <c r="AA22" s="130">
        <f t="shared" si="26"/>
        <v>1063</v>
      </c>
      <c r="AB22" s="119">
        <f t="shared" si="13"/>
        <v>315</v>
      </c>
      <c r="AC22" s="131">
        <f t="shared" si="27"/>
        <v>1118</v>
      </c>
    </row>
    <row r="23" spans="1:29" s="120" customFormat="1" ht="11.1" customHeight="1">
      <c r="A23" s="117">
        <v>18</v>
      </c>
      <c r="B23" s="118">
        <f t="shared" si="0"/>
        <v>147</v>
      </c>
      <c r="C23" s="130">
        <f t="shared" si="14"/>
        <v>529</v>
      </c>
      <c r="D23" s="118">
        <f t="shared" si="1"/>
        <v>166</v>
      </c>
      <c r="E23" s="130">
        <f t="shared" si="15"/>
        <v>595</v>
      </c>
      <c r="F23" s="118">
        <f t="shared" si="2"/>
        <v>178</v>
      </c>
      <c r="G23" s="130">
        <f t="shared" si="16"/>
        <v>640</v>
      </c>
      <c r="H23" s="118">
        <f t="shared" si="3"/>
        <v>209</v>
      </c>
      <c r="I23" s="130">
        <f t="shared" si="17"/>
        <v>748</v>
      </c>
      <c r="J23" s="118">
        <f t="shared" si="4"/>
        <v>218</v>
      </c>
      <c r="K23" s="130">
        <f t="shared" si="18"/>
        <v>778</v>
      </c>
      <c r="L23" s="118">
        <f t="shared" si="5"/>
        <v>228</v>
      </c>
      <c r="M23" s="130">
        <f t="shared" si="19"/>
        <v>814</v>
      </c>
      <c r="N23" s="118">
        <f t="shared" si="6"/>
        <v>236</v>
      </c>
      <c r="O23" s="130">
        <f t="shared" si="20"/>
        <v>842</v>
      </c>
      <c r="P23" s="118">
        <f t="shared" si="7"/>
        <v>251</v>
      </c>
      <c r="Q23" s="130">
        <f t="shared" si="21"/>
        <v>896</v>
      </c>
      <c r="R23" s="118">
        <f t="shared" si="8"/>
        <v>264</v>
      </c>
      <c r="S23" s="130">
        <f t="shared" si="22"/>
        <v>940</v>
      </c>
      <c r="T23" s="118">
        <f t="shared" si="9"/>
        <v>277</v>
      </c>
      <c r="U23" s="130">
        <f t="shared" si="23"/>
        <v>987</v>
      </c>
      <c r="V23" s="118">
        <f t="shared" si="10"/>
        <v>290</v>
      </c>
      <c r="W23" s="130">
        <f t="shared" si="24"/>
        <v>1032</v>
      </c>
      <c r="X23" s="118">
        <f t="shared" si="11"/>
        <v>305</v>
      </c>
      <c r="Y23" s="130">
        <f t="shared" si="25"/>
        <v>1083</v>
      </c>
      <c r="Z23" s="118">
        <f t="shared" si="12"/>
        <v>317</v>
      </c>
      <c r="AA23" s="130">
        <f t="shared" si="26"/>
        <v>1125</v>
      </c>
      <c r="AB23" s="119">
        <f t="shared" si="13"/>
        <v>333</v>
      </c>
      <c r="AC23" s="131">
        <f t="shared" si="27"/>
        <v>1183</v>
      </c>
    </row>
    <row r="24" spans="1:29" s="120" customFormat="1" ht="11.1" customHeight="1">
      <c r="A24" s="117">
        <v>19</v>
      </c>
      <c r="B24" s="118">
        <f t="shared" si="0"/>
        <v>155</v>
      </c>
      <c r="C24" s="130">
        <f t="shared" si="14"/>
        <v>558</v>
      </c>
      <c r="D24" s="118">
        <f t="shared" si="1"/>
        <v>175</v>
      </c>
      <c r="E24" s="130">
        <f t="shared" si="15"/>
        <v>629</v>
      </c>
      <c r="F24" s="118">
        <f t="shared" si="2"/>
        <v>188</v>
      </c>
      <c r="G24" s="130">
        <f t="shared" si="16"/>
        <v>675</v>
      </c>
      <c r="H24" s="118">
        <f t="shared" si="3"/>
        <v>221</v>
      </c>
      <c r="I24" s="130">
        <f t="shared" si="17"/>
        <v>789</v>
      </c>
      <c r="J24" s="118">
        <f t="shared" si="4"/>
        <v>230</v>
      </c>
      <c r="K24" s="130">
        <f t="shared" si="18"/>
        <v>822</v>
      </c>
      <c r="L24" s="118">
        <f t="shared" si="5"/>
        <v>241</v>
      </c>
      <c r="M24" s="130">
        <f t="shared" si="19"/>
        <v>860</v>
      </c>
      <c r="N24" s="118">
        <f t="shared" si="6"/>
        <v>249</v>
      </c>
      <c r="O24" s="130">
        <f t="shared" si="20"/>
        <v>889</v>
      </c>
      <c r="P24" s="118">
        <f t="shared" si="7"/>
        <v>265</v>
      </c>
      <c r="Q24" s="130">
        <f t="shared" si="21"/>
        <v>946</v>
      </c>
      <c r="R24" s="118">
        <f t="shared" si="8"/>
        <v>279</v>
      </c>
      <c r="S24" s="130">
        <f t="shared" si="22"/>
        <v>993</v>
      </c>
      <c r="T24" s="118">
        <f t="shared" si="9"/>
        <v>293</v>
      </c>
      <c r="U24" s="130">
        <f t="shared" si="23"/>
        <v>1042</v>
      </c>
      <c r="V24" s="118">
        <f t="shared" si="10"/>
        <v>307</v>
      </c>
      <c r="W24" s="130">
        <f t="shared" si="24"/>
        <v>1090</v>
      </c>
      <c r="X24" s="118">
        <f t="shared" si="11"/>
        <v>322</v>
      </c>
      <c r="Y24" s="130">
        <f t="shared" si="25"/>
        <v>1144</v>
      </c>
      <c r="Z24" s="118">
        <f t="shared" si="12"/>
        <v>334</v>
      </c>
      <c r="AA24" s="130">
        <f t="shared" si="26"/>
        <v>1187</v>
      </c>
      <c r="AB24" s="119">
        <f t="shared" si="13"/>
        <v>352</v>
      </c>
      <c r="AC24" s="131">
        <f t="shared" si="27"/>
        <v>1248</v>
      </c>
    </row>
    <row r="25" spans="1:29" s="120" customFormat="1" ht="11.1" customHeight="1">
      <c r="A25" s="117">
        <v>20</v>
      </c>
      <c r="B25" s="118">
        <f t="shared" si="0"/>
        <v>163</v>
      </c>
      <c r="C25" s="130">
        <f t="shared" si="14"/>
        <v>588</v>
      </c>
      <c r="D25" s="118">
        <f t="shared" si="1"/>
        <v>184</v>
      </c>
      <c r="E25" s="130">
        <f t="shared" si="15"/>
        <v>662</v>
      </c>
      <c r="F25" s="118">
        <f t="shared" si="2"/>
        <v>198</v>
      </c>
      <c r="G25" s="130">
        <f t="shared" si="16"/>
        <v>711</v>
      </c>
      <c r="H25" s="118">
        <f t="shared" si="3"/>
        <v>232</v>
      </c>
      <c r="I25" s="130">
        <f t="shared" si="17"/>
        <v>831</v>
      </c>
      <c r="J25" s="118">
        <f t="shared" si="4"/>
        <v>242</v>
      </c>
      <c r="K25" s="130">
        <f t="shared" si="18"/>
        <v>865</v>
      </c>
      <c r="L25" s="118">
        <f t="shared" si="5"/>
        <v>253</v>
      </c>
      <c r="M25" s="130">
        <f t="shared" si="19"/>
        <v>905</v>
      </c>
      <c r="N25" s="118">
        <f t="shared" si="6"/>
        <v>262</v>
      </c>
      <c r="O25" s="130">
        <f t="shared" si="20"/>
        <v>936</v>
      </c>
      <c r="P25" s="118">
        <f t="shared" si="7"/>
        <v>279</v>
      </c>
      <c r="Q25" s="130">
        <f t="shared" si="21"/>
        <v>996</v>
      </c>
      <c r="R25" s="118">
        <f t="shared" si="8"/>
        <v>293</v>
      </c>
      <c r="S25" s="130">
        <f t="shared" si="22"/>
        <v>1045</v>
      </c>
      <c r="T25" s="118">
        <f t="shared" si="9"/>
        <v>308</v>
      </c>
      <c r="U25" s="130">
        <f t="shared" si="23"/>
        <v>1096</v>
      </c>
      <c r="V25" s="118">
        <f t="shared" si="10"/>
        <v>323</v>
      </c>
      <c r="W25" s="130">
        <f t="shared" si="24"/>
        <v>1147</v>
      </c>
      <c r="X25" s="118">
        <f t="shared" si="11"/>
        <v>339</v>
      </c>
      <c r="Y25" s="130">
        <f t="shared" si="25"/>
        <v>1204</v>
      </c>
      <c r="Z25" s="118">
        <f t="shared" si="12"/>
        <v>352</v>
      </c>
      <c r="AA25" s="130">
        <f t="shared" si="26"/>
        <v>1250</v>
      </c>
      <c r="AB25" s="119">
        <f t="shared" si="13"/>
        <v>370</v>
      </c>
      <c r="AC25" s="131">
        <f t="shared" si="27"/>
        <v>1314</v>
      </c>
    </row>
    <row r="26" spans="1:29" s="120" customFormat="1" ht="11.1" customHeight="1">
      <c r="A26" s="117">
        <v>21</v>
      </c>
      <c r="B26" s="118">
        <f t="shared" si="0"/>
        <v>171</v>
      </c>
      <c r="C26" s="130">
        <f t="shared" si="14"/>
        <v>617</v>
      </c>
      <c r="D26" s="118">
        <f t="shared" si="1"/>
        <v>193</v>
      </c>
      <c r="E26" s="130">
        <f t="shared" si="15"/>
        <v>695</v>
      </c>
      <c r="F26" s="118">
        <f t="shared" si="2"/>
        <v>208</v>
      </c>
      <c r="G26" s="130">
        <f t="shared" si="16"/>
        <v>747</v>
      </c>
      <c r="H26" s="118">
        <f t="shared" si="3"/>
        <v>244</v>
      </c>
      <c r="I26" s="130">
        <f t="shared" si="17"/>
        <v>873</v>
      </c>
      <c r="J26" s="118">
        <f t="shared" si="4"/>
        <v>254</v>
      </c>
      <c r="K26" s="130">
        <f t="shared" si="18"/>
        <v>908</v>
      </c>
      <c r="L26" s="118">
        <f t="shared" si="5"/>
        <v>266</v>
      </c>
      <c r="M26" s="130">
        <f t="shared" si="19"/>
        <v>950</v>
      </c>
      <c r="N26" s="118">
        <f t="shared" si="6"/>
        <v>275</v>
      </c>
      <c r="O26" s="130">
        <f t="shared" si="20"/>
        <v>983</v>
      </c>
      <c r="P26" s="118">
        <f t="shared" si="7"/>
        <v>293</v>
      </c>
      <c r="Q26" s="130">
        <f t="shared" si="21"/>
        <v>1046</v>
      </c>
      <c r="R26" s="118">
        <f t="shared" si="8"/>
        <v>308</v>
      </c>
      <c r="S26" s="130">
        <f t="shared" si="22"/>
        <v>1097</v>
      </c>
      <c r="T26" s="118">
        <f t="shared" si="9"/>
        <v>324</v>
      </c>
      <c r="U26" s="130">
        <f t="shared" si="23"/>
        <v>1151</v>
      </c>
      <c r="V26" s="118">
        <f t="shared" si="10"/>
        <v>339</v>
      </c>
      <c r="W26" s="130">
        <f t="shared" si="24"/>
        <v>1205</v>
      </c>
      <c r="X26" s="118">
        <f t="shared" si="11"/>
        <v>356</v>
      </c>
      <c r="Y26" s="130">
        <f t="shared" si="25"/>
        <v>1264</v>
      </c>
      <c r="Z26" s="118">
        <f t="shared" si="12"/>
        <v>370</v>
      </c>
      <c r="AA26" s="130">
        <f t="shared" si="26"/>
        <v>1313</v>
      </c>
      <c r="AB26" s="119">
        <f t="shared" si="13"/>
        <v>389</v>
      </c>
      <c r="AC26" s="131">
        <f t="shared" si="27"/>
        <v>1380</v>
      </c>
    </row>
    <row r="27" spans="1:29" s="120" customFormat="1" ht="11.1" customHeight="1">
      <c r="A27" s="117">
        <v>22</v>
      </c>
      <c r="B27" s="118">
        <f t="shared" si="0"/>
        <v>179</v>
      </c>
      <c r="C27" s="130">
        <f t="shared" si="14"/>
        <v>647</v>
      </c>
      <c r="D27" s="118">
        <f t="shared" si="1"/>
        <v>202</v>
      </c>
      <c r="E27" s="130">
        <f t="shared" si="15"/>
        <v>728</v>
      </c>
      <c r="F27" s="118">
        <f t="shared" si="2"/>
        <v>218</v>
      </c>
      <c r="G27" s="130">
        <f t="shared" si="16"/>
        <v>782</v>
      </c>
      <c r="H27" s="118">
        <f t="shared" si="3"/>
        <v>256</v>
      </c>
      <c r="I27" s="130">
        <f t="shared" si="17"/>
        <v>914</v>
      </c>
      <c r="J27" s="118">
        <f t="shared" si="4"/>
        <v>266</v>
      </c>
      <c r="K27" s="130">
        <f t="shared" si="18"/>
        <v>952</v>
      </c>
      <c r="L27" s="118">
        <f t="shared" si="5"/>
        <v>279</v>
      </c>
      <c r="M27" s="130">
        <f t="shared" si="19"/>
        <v>996</v>
      </c>
      <c r="N27" s="118">
        <f t="shared" si="6"/>
        <v>288</v>
      </c>
      <c r="O27" s="130">
        <f t="shared" si="20"/>
        <v>1030</v>
      </c>
      <c r="P27" s="118">
        <f t="shared" si="7"/>
        <v>307</v>
      </c>
      <c r="Q27" s="130">
        <f t="shared" si="21"/>
        <v>1096</v>
      </c>
      <c r="R27" s="118">
        <f t="shared" si="8"/>
        <v>323</v>
      </c>
      <c r="S27" s="130">
        <f t="shared" si="22"/>
        <v>1150</v>
      </c>
      <c r="T27" s="118">
        <f t="shared" si="9"/>
        <v>339</v>
      </c>
      <c r="U27" s="130">
        <f t="shared" si="23"/>
        <v>1206</v>
      </c>
      <c r="V27" s="118">
        <f t="shared" si="10"/>
        <v>355</v>
      </c>
      <c r="W27" s="130">
        <f t="shared" si="24"/>
        <v>1262</v>
      </c>
      <c r="X27" s="118">
        <f t="shared" si="11"/>
        <v>373</v>
      </c>
      <c r="Y27" s="130">
        <f t="shared" si="25"/>
        <v>1324</v>
      </c>
      <c r="Z27" s="118">
        <f t="shared" si="12"/>
        <v>387</v>
      </c>
      <c r="AA27" s="130">
        <f t="shared" si="26"/>
        <v>1375</v>
      </c>
      <c r="AB27" s="119">
        <f t="shared" si="13"/>
        <v>407</v>
      </c>
      <c r="AC27" s="131">
        <f t="shared" si="27"/>
        <v>1446</v>
      </c>
    </row>
    <row r="28" spans="1:29" s="120" customFormat="1" ht="11.1" customHeight="1">
      <c r="A28" s="117">
        <v>23</v>
      </c>
      <c r="B28" s="118">
        <f t="shared" si="0"/>
        <v>187</v>
      </c>
      <c r="C28" s="130">
        <f t="shared" si="14"/>
        <v>676</v>
      </c>
      <c r="D28" s="118">
        <f t="shared" si="1"/>
        <v>212</v>
      </c>
      <c r="E28" s="130">
        <f t="shared" si="15"/>
        <v>761</v>
      </c>
      <c r="F28" s="118">
        <f t="shared" si="2"/>
        <v>228</v>
      </c>
      <c r="G28" s="130">
        <f t="shared" si="16"/>
        <v>818</v>
      </c>
      <c r="H28" s="118">
        <f t="shared" si="3"/>
        <v>267</v>
      </c>
      <c r="I28" s="130">
        <f t="shared" si="17"/>
        <v>956</v>
      </c>
      <c r="J28" s="118">
        <f t="shared" si="4"/>
        <v>278</v>
      </c>
      <c r="K28" s="130">
        <f t="shared" si="18"/>
        <v>995</v>
      </c>
      <c r="L28" s="118">
        <f t="shared" si="5"/>
        <v>291</v>
      </c>
      <c r="M28" s="130">
        <f t="shared" si="19"/>
        <v>1041</v>
      </c>
      <c r="N28" s="118">
        <f t="shared" si="6"/>
        <v>302</v>
      </c>
      <c r="O28" s="130">
        <f t="shared" si="20"/>
        <v>1077</v>
      </c>
      <c r="P28" s="118">
        <f t="shared" si="7"/>
        <v>321</v>
      </c>
      <c r="Q28" s="130">
        <f t="shared" si="21"/>
        <v>1145</v>
      </c>
      <c r="R28" s="118">
        <f t="shared" si="8"/>
        <v>337</v>
      </c>
      <c r="S28" s="130">
        <f t="shared" si="22"/>
        <v>1202</v>
      </c>
      <c r="T28" s="118">
        <f t="shared" si="9"/>
        <v>354</v>
      </c>
      <c r="U28" s="130">
        <f t="shared" si="23"/>
        <v>1261</v>
      </c>
      <c r="V28" s="118">
        <f t="shared" si="10"/>
        <v>371</v>
      </c>
      <c r="W28" s="130">
        <f t="shared" si="24"/>
        <v>1320</v>
      </c>
      <c r="X28" s="118">
        <f t="shared" si="11"/>
        <v>390</v>
      </c>
      <c r="Y28" s="130">
        <f t="shared" si="25"/>
        <v>1385</v>
      </c>
      <c r="Z28" s="118">
        <f t="shared" si="12"/>
        <v>405</v>
      </c>
      <c r="AA28" s="130">
        <f t="shared" si="26"/>
        <v>1438</v>
      </c>
      <c r="AB28" s="119">
        <f t="shared" si="13"/>
        <v>426</v>
      </c>
      <c r="AC28" s="131">
        <f t="shared" si="27"/>
        <v>1512</v>
      </c>
    </row>
    <row r="29" spans="1:29" s="120" customFormat="1" ht="11.1" customHeight="1">
      <c r="A29" s="117">
        <v>24</v>
      </c>
      <c r="B29" s="118">
        <f t="shared" si="0"/>
        <v>195</v>
      </c>
      <c r="C29" s="130">
        <f t="shared" si="14"/>
        <v>706</v>
      </c>
      <c r="D29" s="118">
        <f t="shared" si="1"/>
        <v>221</v>
      </c>
      <c r="E29" s="130">
        <f t="shared" si="15"/>
        <v>794</v>
      </c>
      <c r="F29" s="118">
        <f t="shared" si="2"/>
        <v>238</v>
      </c>
      <c r="G29" s="130">
        <f t="shared" si="16"/>
        <v>854</v>
      </c>
      <c r="H29" s="118">
        <f t="shared" si="3"/>
        <v>279</v>
      </c>
      <c r="I29" s="130">
        <f t="shared" si="17"/>
        <v>998</v>
      </c>
      <c r="J29" s="118">
        <f t="shared" si="4"/>
        <v>290</v>
      </c>
      <c r="K29" s="130">
        <f t="shared" si="18"/>
        <v>1038</v>
      </c>
      <c r="L29" s="118">
        <f t="shared" si="5"/>
        <v>304</v>
      </c>
      <c r="M29" s="130">
        <f t="shared" si="19"/>
        <v>1086</v>
      </c>
      <c r="N29" s="118">
        <f t="shared" si="6"/>
        <v>315</v>
      </c>
      <c r="O29" s="130">
        <f t="shared" si="20"/>
        <v>1123</v>
      </c>
      <c r="P29" s="118">
        <f t="shared" si="7"/>
        <v>335</v>
      </c>
      <c r="Q29" s="130">
        <f t="shared" si="21"/>
        <v>1195</v>
      </c>
      <c r="R29" s="118">
        <f t="shared" si="8"/>
        <v>352</v>
      </c>
      <c r="S29" s="130">
        <f t="shared" si="22"/>
        <v>1254</v>
      </c>
      <c r="T29" s="118">
        <f t="shared" si="9"/>
        <v>370</v>
      </c>
      <c r="U29" s="130">
        <f t="shared" si="23"/>
        <v>1316</v>
      </c>
      <c r="V29" s="118">
        <f t="shared" si="10"/>
        <v>387</v>
      </c>
      <c r="W29" s="130">
        <f t="shared" si="24"/>
        <v>1377</v>
      </c>
      <c r="X29" s="118">
        <f t="shared" si="11"/>
        <v>407</v>
      </c>
      <c r="Y29" s="130">
        <f t="shared" si="25"/>
        <v>1445</v>
      </c>
      <c r="Z29" s="118">
        <f t="shared" si="12"/>
        <v>422</v>
      </c>
      <c r="AA29" s="130">
        <f t="shared" si="26"/>
        <v>1500</v>
      </c>
      <c r="AB29" s="119">
        <f t="shared" si="13"/>
        <v>444</v>
      </c>
      <c r="AC29" s="131">
        <f t="shared" si="27"/>
        <v>1577</v>
      </c>
    </row>
    <row r="30" spans="1:29" s="120" customFormat="1" ht="11.1" customHeight="1">
      <c r="A30" s="117">
        <v>25</v>
      </c>
      <c r="B30" s="118">
        <f t="shared" si="0"/>
        <v>204</v>
      </c>
      <c r="C30" s="130">
        <f t="shared" si="14"/>
        <v>735</v>
      </c>
      <c r="D30" s="118">
        <f t="shared" si="1"/>
        <v>230</v>
      </c>
      <c r="E30" s="130">
        <f t="shared" si="15"/>
        <v>828</v>
      </c>
      <c r="F30" s="118">
        <f t="shared" si="2"/>
        <v>248</v>
      </c>
      <c r="G30" s="130">
        <f t="shared" si="16"/>
        <v>889</v>
      </c>
      <c r="H30" s="118">
        <f t="shared" si="3"/>
        <v>290</v>
      </c>
      <c r="I30" s="130">
        <f t="shared" si="17"/>
        <v>1039</v>
      </c>
      <c r="J30" s="118">
        <f t="shared" si="4"/>
        <v>303</v>
      </c>
      <c r="K30" s="130">
        <f t="shared" si="18"/>
        <v>1082</v>
      </c>
      <c r="L30" s="118">
        <f t="shared" si="5"/>
        <v>317</v>
      </c>
      <c r="M30" s="130">
        <f t="shared" si="19"/>
        <v>1132</v>
      </c>
      <c r="N30" s="118">
        <f t="shared" si="6"/>
        <v>328</v>
      </c>
      <c r="O30" s="130">
        <f t="shared" si="20"/>
        <v>1170</v>
      </c>
      <c r="P30" s="118">
        <f t="shared" si="7"/>
        <v>349</v>
      </c>
      <c r="Q30" s="130">
        <f t="shared" si="21"/>
        <v>1245</v>
      </c>
      <c r="R30" s="118">
        <f t="shared" si="8"/>
        <v>367</v>
      </c>
      <c r="S30" s="130">
        <f t="shared" si="22"/>
        <v>1307</v>
      </c>
      <c r="T30" s="118">
        <f t="shared" si="9"/>
        <v>385</v>
      </c>
      <c r="U30" s="130">
        <f t="shared" si="23"/>
        <v>1371</v>
      </c>
      <c r="V30" s="118">
        <f t="shared" si="10"/>
        <v>403</v>
      </c>
      <c r="W30" s="130">
        <f t="shared" si="24"/>
        <v>1435</v>
      </c>
      <c r="X30" s="118">
        <f t="shared" si="11"/>
        <v>424</v>
      </c>
      <c r="Y30" s="130">
        <f t="shared" si="25"/>
        <v>1505</v>
      </c>
      <c r="Z30" s="118">
        <f t="shared" si="12"/>
        <v>440</v>
      </c>
      <c r="AA30" s="130">
        <f t="shared" si="26"/>
        <v>1563</v>
      </c>
      <c r="AB30" s="119">
        <f t="shared" si="13"/>
        <v>463</v>
      </c>
      <c r="AC30" s="131">
        <f t="shared" si="27"/>
        <v>1643</v>
      </c>
    </row>
    <row r="31" spans="1:29" s="120" customFormat="1" ht="11.1" customHeight="1">
      <c r="A31" s="117">
        <v>26</v>
      </c>
      <c r="B31" s="118">
        <f t="shared" si="0"/>
        <v>212</v>
      </c>
      <c r="C31" s="130">
        <f t="shared" si="14"/>
        <v>765</v>
      </c>
      <c r="D31" s="118">
        <f t="shared" si="1"/>
        <v>239</v>
      </c>
      <c r="E31" s="130">
        <f t="shared" si="15"/>
        <v>861</v>
      </c>
      <c r="F31" s="118">
        <f t="shared" si="2"/>
        <v>257</v>
      </c>
      <c r="G31" s="130">
        <f t="shared" si="16"/>
        <v>925</v>
      </c>
      <c r="H31" s="118">
        <f t="shared" si="3"/>
        <v>302</v>
      </c>
      <c r="I31" s="130">
        <f t="shared" si="17"/>
        <v>1081</v>
      </c>
      <c r="J31" s="118">
        <f t="shared" si="4"/>
        <v>315</v>
      </c>
      <c r="K31" s="130">
        <f t="shared" si="18"/>
        <v>1125</v>
      </c>
      <c r="L31" s="118">
        <f t="shared" si="5"/>
        <v>329</v>
      </c>
      <c r="M31" s="130">
        <f t="shared" si="19"/>
        <v>1177</v>
      </c>
      <c r="N31" s="118">
        <f t="shared" si="6"/>
        <v>341</v>
      </c>
      <c r="O31" s="130">
        <f t="shared" si="20"/>
        <v>1217</v>
      </c>
      <c r="P31" s="118">
        <f t="shared" si="7"/>
        <v>363</v>
      </c>
      <c r="Q31" s="130">
        <f t="shared" si="21"/>
        <v>1295</v>
      </c>
      <c r="R31" s="118">
        <f t="shared" si="8"/>
        <v>381</v>
      </c>
      <c r="S31" s="130">
        <f t="shared" si="22"/>
        <v>1359</v>
      </c>
      <c r="T31" s="118">
        <f t="shared" si="9"/>
        <v>401</v>
      </c>
      <c r="U31" s="130">
        <f t="shared" si="23"/>
        <v>1426</v>
      </c>
      <c r="V31" s="118">
        <f t="shared" si="10"/>
        <v>419</v>
      </c>
      <c r="W31" s="130">
        <f t="shared" si="24"/>
        <v>1492</v>
      </c>
      <c r="X31" s="118">
        <f t="shared" si="11"/>
        <v>440</v>
      </c>
      <c r="Y31" s="130">
        <f t="shared" si="25"/>
        <v>1566</v>
      </c>
      <c r="Z31" s="118">
        <f t="shared" si="12"/>
        <v>458</v>
      </c>
      <c r="AA31" s="130">
        <f t="shared" si="26"/>
        <v>1626</v>
      </c>
      <c r="AB31" s="119">
        <f t="shared" si="13"/>
        <v>481</v>
      </c>
      <c r="AC31" s="131">
        <f t="shared" si="27"/>
        <v>1709</v>
      </c>
    </row>
    <row r="32" spans="1:29" s="120" customFormat="1" ht="11.1" customHeight="1">
      <c r="A32" s="117">
        <v>27</v>
      </c>
      <c r="B32" s="118">
        <f t="shared" si="0"/>
        <v>220</v>
      </c>
      <c r="C32" s="130">
        <f t="shared" si="14"/>
        <v>794</v>
      </c>
      <c r="D32" s="118">
        <f t="shared" si="1"/>
        <v>248</v>
      </c>
      <c r="E32" s="130">
        <f t="shared" si="15"/>
        <v>894</v>
      </c>
      <c r="F32" s="118">
        <f t="shared" si="2"/>
        <v>267</v>
      </c>
      <c r="G32" s="130">
        <f t="shared" si="16"/>
        <v>961</v>
      </c>
      <c r="H32" s="118">
        <f t="shared" si="3"/>
        <v>314</v>
      </c>
      <c r="I32" s="130">
        <f t="shared" si="17"/>
        <v>1123</v>
      </c>
      <c r="J32" s="118">
        <f t="shared" si="4"/>
        <v>327</v>
      </c>
      <c r="K32" s="130">
        <f t="shared" si="18"/>
        <v>1168</v>
      </c>
      <c r="L32" s="118">
        <f t="shared" si="5"/>
        <v>342</v>
      </c>
      <c r="M32" s="130">
        <f t="shared" si="19"/>
        <v>1223</v>
      </c>
      <c r="N32" s="118">
        <f t="shared" si="6"/>
        <v>354</v>
      </c>
      <c r="O32" s="130">
        <f t="shared" si="20"/>
        <v>1264</v>
      </c>
      <c r="P32" s="118">
        <f t="shared" si="7"/>
        <v>377</v>
      </c>
      <c r="Q32" s="130">
        <f t="shared" si="21"/>
        <v>1345</v>
      </c>
      <c r="R32" s="118">
        <f t="shared" si="8"/>
        <v>396</v>
      </c>
      <c r="S32" s="130">
        <f t="shared" si="22"/>
        <v>1412</v>
      </c>
      <c r="T32" s="118">
        <f t="shared" si="9"/>
        <v>416</v>
      </c>
      <c r="U32" s="130">
        <f t="shared" si="23"/>
        <v>1481</v>
      </c>
      <c r="V32" s="118">
        <f t="shared" si="10"/>
        <v>436</v>
      </c>
      <c r="W32" s="130">
        <f t="shared" si="24"/>
        <v>1550</v>
      </c>
      <c r="X32" s="118">
        <f t="shared" si="11"/>
        <v>457</v>
      </c>
      <c r="Y32" s="130">
        <f t="shared" si="25"/>
        <v>1626</v>
      </c>
      <c r="Z32" s="118">
        <f t="shared" si="12"/>
        <v>475</v>
      </c>
      <c r="AA32" s="130">
        <f t="shared" si="26"/>
        <v>1688</v>
      </c>
      <c r="AB32" s="119">
        <f t="shared" si="13"/>
        <v>500</v>
      </c>
      <c r="AC32" s="131">
        <f t="shared" si="27"/>
        <v>1775</v>
      </c>
    </row>
    <row r="33" spans="1:29" s="120" customFormat="1" ht="11.1" customHeight="1">
      <c r="A33" s="117">
        <v>28</v>
      </c>
      <c r="B33" s="118">
        <f t="shared" si="0"/>
        <v>228</v>
      </c>
      <c r="C33" s="130">
        <f t="shared" si="14"/>
        <v>824</v>
      </c>
      <c r="D33" s="118">
        <f t="shared" si="1"/>
        <v>257</v>
      </c>
      <c r="E33" s="130">
        <f t="shared" si="15"/>
        <v>927</v>
      </c>
      <c r="F33" s="118">
        <f t="shared" si="2"/>
        <v>277</v>
      </c>
      <c r="G33" s="130">
        <f t="shared" si="16"/>
        <v>996</v>
      </c>
      <c r="H33" s="118">
        <f t="shared" si="3"/>
        <v>325</v>
      </c>
      <c r="I33" s="130">
        <f t="shared" si="17"/>
        <v>1164</v>
      </c>
      <c r="J33" s="118">
        <f t="shared" si="4"/>
        <v>339</v>
      </c>
      <c r="K33" s="130">
        <f t="shared" si="18"/>
        <v>1212</v>
      </c>
      <c r="L33" s="118">
        <f t="shared" si="5"/>
        <v>355</v>
      </c>
      <c r="M33" s="130">
        <f t="shared" si="19"/>
        <v>1268</v>
      </c>
      <c r="N33" s="118">
        <f t="shared" si="6"/>
        <v>367</v>
      </c>
      <c r="O33" s="130">
        <f t="shared" si="20"/>
        <v>1311</v>
      </c>
      <c r="P33" s="118">
        <f t="shared" si="7"/>
        <v>391</v>
      </c>
      <c r="Q33" s="130">
        <f t="shared" si="21"/>
        <v>1395</v>
      </c>
      <c r="R33" s="118">
        <f t="shared" si="8"/>
        <v>411</v>
      </c>
      <c r="S33" s="130">
        <f t="shared" si="22"/>
        <v>1464</v>
      </c>
      <c r="T33" s="118">
        <f t="shared" si="9"/>
        <v>431</v>
      </c>
      <c r="U33" s="130">
        <f t="shared" si="23"/>
        <v>1536</v>
      </c>
      <c r="V33" s="118">
        <f t="shared" si="10"/>
        <v>452</v>
      </c>
      <c r="W33" s="130">
        <f t="shared" si="24"/>
        <v>1607</v>
      </c>
      <c r="X33" s="118">
        <f t="shared" si="11"/>
        <v>474</v>
      </c>
      <c r="Y33" s="130">
        <f t="shared" si="25"/>
        <v>1686</v>
      </c>
      <c r="Z33" s="118">
        <f t="shared" si="12"/>
        <v>493</v>
      </c>
      <c r="AA33" s="130">
        <f t="shared" si="26"/>
        <v>1751</v>
      </c>
      <c r="AB33" s="119">
        <f t="shared" si="13"/>
        <v>518</v>
      </c>
      <c r="AC33" s="131">
        <f t="shared" si="27"/>
        <v>1841</v>
      </c>
    </row>
    <row r="34" spans="1:29" s="120" customFormat="1" ht="11.1" customHeight="1">
      <c r="A34" s="117">
        <v>29</v>
      </c>
      <c r="B34" s="118">
        <f t="shared" si="0"/>
        <v>236</v>
      </c>
      <c r="C34" s="130">
        <f t="shared" si="14"/>
        <v>853</v>
      </c>
      <c r="D34" s="118">
        <f t="shared" si="1"/>
        <v>267</v>
      </c>
      <c r="E34" s="130">
        <f t="shared" si="15"/>
        <v>960</v>
      </c>
      <c r="F34" s="118">
        <f t="shared" si="2"/>
        <v>287</v>
      </c>
      <c r="G34" s="130">
        <f t="shared" si="16"/>
        <v>1032</v>
      </c>
      <c r="H34" s="118">
        <f t="shared" si="3"/>
        <v>337</v>
      </c>
      <c r="I34" s="130">
        <f t="shared" si="17"/>
        <v>1206</v>
      </c>
      <c r="J34" s="118">
        <f t="shared" si="4"/>
        <v>351</v>
      </c>
      <c r="K34" s="130">
        <f t="shared" si="18"/>
        <v>1255</v>
      </c>
      <c r="L34" s="118">
        <f t="shared" si="5"/>
        <v>367</v>
      </c>
      <c r="M34" s="130">
        <f t="shared" si="19"/>
        <v>1313</v>
      </c>
      <c r="N34" s="118">
        <f t="shared" si="6"/>
        <v>380</v>
      </c>
      <c r="O34" s="130">
        <f t="shared" si="20"/>
        <v>1358</v>
      </c>
      <c r="P34" s="118">
        <f t="shared" si="7"/>
        <v>405</v>
      </c>
      <c r="Q34" s="130">
        <f t="shared" si="21"/>
        <v>1445</v>
      </c>
      <c r="R34" s="118">
        <f t="shared" si="8"/>
        <v>426</v>
      </c>
      <c r="S34" s="130">
        <f t="shared" si="22"/>
        <v>1516</v>
      </c>
      <c r="T34" s="118">
        <f t="shared" si="9"/>
        <v>447</v>
      </c>
      <c r="U34" s="130">
        <f t="shared" si="23"/>
        <v>1591</v>
      </c>
      <c r="V34" s="118">
        <f t="shared" si="10"/>
        <v>468</v>
      </c>
      <c r="W34" s="130">
        <f t="shared" si="24"/>
        <v>1665</v>
      </c>
      <c r="X34" s="118">
        <f t="shared" si="11"/>
        <v>491</v>
      </c>
      <c r="Y34" s="130">
        <f t="shared" si="25"/>
        <v>1746</v>
      </c>
      <c r="Z34" s="118">
        <f t="shared" si="12"/>
        <v>510</v>
      </c>
      <c r="AA34" s="130">
        <f t="shared" si="26"/>
        <v>1813</v>
      </c>
      <c r="AB34" s="119">
        <f t="shared" si="13"/>
        <v>537</v>
      </c>
      <c r="AC34" s="131">
        <f t="shared" si="27"/>
        <v>1906</v>
      </c>
    </row>
    <row r="35" spans="1:29" s="120" customFormat="1" ht="11.1" customHeight="1" thickBot="1">
      <c r="A35" s="121">
        <v>30</v>
      </c>
      <c r="B35" s="118">
        <f t="shared" si="0"/>
        <v>244</v>
      </c>
      <c r="C35" s="130">
        <f t="shared" si="14"/>
        <v>882</v>
      </c>
      <c r="D35" s="118">
        <f t="shared" si="1"/>
        <v>276</v>
      </c>
      <c r="E35" s="130">
        <f t="shared" si="15"/>
        <v>993</v>
      </c>
      <c r="F35" s="118">
        <f t="shared" si="2"/>
        <v>297</v>
      </c>
      <c r="G35" s="130">
        <f t="shared" si="16"/>
        <v>1067</v>
      </c>
      <c r="H35" s="118">
        <f t="shared" si="3"/>
        <v>348</v>
      </c>
      <c r="I35" s="130">
        <f t="shared" si="17"/>
        <v>1247</v>
      </c>
      <c r="J35" s="118">
        <f t="shared" si="4"/>
        <v>363</v>
      </c>
      <c r="K35" s="130">
        <f t="shared" si="18"/>
        <v>1298</v>
      </c>
      <c r="L35" s="118">
        <f t="shared" si="5"/>
        <v>380</v>
      </c>
      <c r="M35" s="130">
        <f t="shared" si="19"/>
        <v>1358</v>
      </c>
      <c r="N35" s="118">
        <f t="shared" si="6"/>
        <v>393</v>
      </c>
      <c r="O35" s="130">
        <f t="shared" si="20"/>
        <v>1404</v>
      </c>
      <c r="P35" s="118">
        <f t="shared" si="7"/>
        <v>419</v>
      </c>
      <c r="Q35" s="130">
        <f t="shared" si="21"/>
        <v>1494</v>
      </c>
      <c r="R35" s="118">
        <f t="shared" si="8"/>
        <v>440</v>
      </c>
      <c r="S35" s="130">
        <f t="shared" si="22"/>
        <v>1568</v>
      </c>
      <c r="T35" s="118">
        <f t="shared" si="9"/>
        <v>462</v>
      </c>
      <c r="U35" s="130">
        <f t="shared" si="23"/>
        <v>1645</v>
      </c>
      <c r="V35" s="118">
        <f t="shared" si="10"/>
        <v>484</v>
      </c>
      <c r="W35" s="130">
        <f t="shared" si="24"/>
        <v>1721</v>
      </c>
      <c r="X35" s="118">
        <f t="shared" si="11"/>
        <v>508</v>
      </c>
      <c r="Y35" s="130">
        <f t="shared" si="25"/>
        <v>1806</v>
      </c>
      <c r="Z35" s="122">
        <f t="shared" si="12"/>
        <v>528</v>
      </c>
      <c r="AA35" s="130">
        <f t="shared" si="26"/>
        <v>1875</v>
      </c>
      <c r="AB35" s="122">
        <f t="shared" si="13"/>
        <v>556</v>
      </c>
      <c r="AC35" s="131">
        <f t="shared" si="27"/>
        <v>1971</v>
      </c>
    </row>
    <row r="36" spans="1:29" ht="3" customHeight="1" thickBot="1">
      <c r="A36" s="347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9"/>
      <c r="AB36" s="123"/>
      <c r="AC36" s="123"/>
    </row>
    <row r="37" spans="1:29" ht="12" customHeight="1">
      <c r="A37" s="350"/>
      <c r="B37" s="336" t="s">
        <v>94</v>
      </c>
      <c r="C37" s="337"/>
      <c r="D37" s="353" t="s">
        <v>95</v>
      </c>
      <c r="E37" s="354"/>
      <c r="F37" s="336" t="s">
        <v>96</v>
      </c>
      <c r="G37" s="337"/>
      <c r="H37" s="336" t="s">
        <v>144</v>
      </c>
      <c r="I37" s="337"/>
      <c r="J37" s="336" t="s">
        <v>108</v>
      </c>
      <c r="K37" s="337"/>
      <c r="L37" s="336" t="s">
        <v>77</v>
      </c>
      <c r="M37" s="337"/>
      <c r="N37" s="336" t="s">
        <v>85</v>
      </c>
      <c r="O37" s="337"/>
      <c r="P37" s="336" t="s">
        <v>78</v>
      </c>
      <c r="Q37" s="337"/>
      <c r="R37" s="336" t="s">
        <v>86</v>
      </c>
      <c r="S37" s="337"/>
      <c r="T37" s="336" t="s">
        <v>79</v>
      </c>
      <c r="U37" s="337"/>
      <c r="V37" s="336" t="s">
        <v>87</v>
      </c>
      <c r="W37" s="337"/>
      <c r="X37" s="336" t="s">
        <v>80</v>
      </c>
      <c r="Y37" s="337"/>
      <c r="Z37" s="336" t="s">
        <v>88</v>
      </c>
      <c r="AA37" s="337"/>
      <c r="AB37" s="336" t="s">
        <v>81</v>
      </c>
      <c r="AC37" s="337"/>
    </row>
    <row r="38" spans="1:29" ht="12" customHeight="1">
      <c r="A38" s="351"/>
      <c r="B38" s="338">
        <v>25250</v>
      </c>
      <c r="C38" s="338"/>
      <c r="D38" s="339">
        <v>27470</v>
      </c>
      <c r="E38" s="340"/>
      <c r="F38" s="333">
        <v>27600</v>
      </c>
      <c r="G38" s="334"/>
      <c r="H38" s="333">
        <v>28800</v>
      </c>
      <c r="I38" s="334"/>
      <c r="J38" s="333">
        <v>30300</v>
      </c>
      <c r="K38" s="334"/>
      <c r="L38" s="333">
        <v>31800</v>
      </c>
      <c r="M38" s="334"/>
      <c r="N38" s="333">
        <v>33300</v>
      </c>
      <c r="O38" s="334"/>
      <c r="P38" s="333">
        <v>34800</v>
      </c>
      <c r="Q38" s="334"/>
      <c r="R38" s="333">
        <v>36300</v>
      </c>
      <c r="S38" s="334"/>
      <c r="T38" s="333">
        <v>38200</v>
      </c>
      <c r="U38" s="334"/>
      <c r="V38" s="333">
        <v>40100</v>
      </c>
      <c r="W38" s="334"/>
      <c r="X38" s="333">
        <v>42000</v>
      </c>
      <c r="Y38" s="334"/>
      <c r="Z38" s="333">
        <v>43900</v>
      </c>
      <c r="AA38" s="334"/>
      <c r="AB38" s="341">
        <v>45800</v>
      </c>
      <c r="AC38" s="342"/>
    </row>
    <row r="39" spans="1:29" ht="12" customHeight="1">
      <c r="A39" s="352"/>
      <c r="B39" s="124" t="s">
        <v>98</v>
      </c>
      <c r="C39" s="124" t="s">
        <v>99</v>
      </c>
      <c r="D39" s="124" t="s">
        <v>98</v>
      </c>
      <c r="E39" s="124" t="s">
        <v>99</v>
      </c>
      <c r="F39" s="124" t="s">
        <v>98</v>
      </c>
      <c r="G39" s="124" t="s">
        <v>99</v>
      </c>
      <c r="H39" s="124" t="s">
        <v>98</v>
      </c>
      <c r="I39" s="124" t="s">
        <v>99</v>
      </c>
      <c r="J39" s="124" t="s">
        <v>98</v>
      </c>
      <c r="K39" s="124" t="s">
        <v>99</v>
      </c>
      <c r="L39" s="124" t="s">
        <v>98</v>
      </c>
      <c r="M39" s="124" t="s">
        <v>99</v>
      </c>
      <c r="N39" s="124" t="s">
        <v>98</v>
      </c>
      <c r="O39" s="124" t="s">
        <v>99</v>
      </c>
      <c r="P39" s="124" t="s">
        <v>98</v>
      </c>
      <c r="Q39" s="124" t="s">
        <v>99</v>
      </c>
      <c r="R39" s="124" t="s">
        <v>98</v>
      </c>
      <c r="S39" s="124" t="s">
        <v>99</v>
      </c>
      <c r="T39" s="124" t="s">
        <v>98</v>
      </c>
      <c r="U39" s="124" t="s">
        <v>99</v>
      </c>
      <c r="V39" s="124" t="s">
        <v>98</v>
      </c>
      <c r="W39" s="124" t="s">
        <v>99</v>
      </c>
      <c r="X39" s="124" t="s">
        <v>98</v>
      </c>
      <c r="Y39" s="124" t="s">
        <v>99</v>
      </c>
      <c r="Z39" s="124" t="s">
        <v>98</v>
      </c>
      <c r="AA39" s="124" t="s">
        <v>99</v>
      </c>
      <c r="AB39" s="115" t="s">
        <v>98</v>
      </c>
      <c r="AC39" s="116" t="s">
        <v>99</v>
      </c>
    </row>
    <row r="40" spans="1:29" s="120" customFormat="1" ht="11.1" customHeight="1">
      <c r="A40" s="117">
        <v>1</v>
      </c>
      <c r="B40" s="118">
        <f t="shared" ref="B40:B69" si="28">ROUND($B$38*$A40/30*$AE$4*20/100,0)+ROUND($B$38*$A40/30*$AE$6*20/100,0)</f>
        <v>19</v>
      </c>
      <c r="C40" s="130">
        <f>ROUND($B$38*$A40/30*$AE$4*70/100,0)+ROUND($B$38*$A40/30*$AE$6*70/100,0)+ROUND($D$38*$A40/30*$AE$8/100,0)</f>
        <v>66</v>
      </c>
      <c r="D40" s="118">
        <f t="shared" ref="D40:D69" si="29">ROUND($D$38*$A40/30*$AE$4*20/100,0)+ROUND($D$38*$A40/30*$AE$6*20/100,0)</f>
        <v>20</v>
      </c>
      <c r="E40" s="130">
        <f>ROUND($D$38*$A40/30*$AE$4*70/100,0)+ROUND($D$38*$A40/30*$AE$6*70/100,0)+ROUND($D$38*$A40/30*$AE$8/100,0)</f>
        <v>72</v>
      </c>
      <c r="F40" s="118">
        <f t="shared" ref="F40:F69" si="30">ROUND($F$38*$A40/30*$AE$4*20/100,0)+ROUND($F$38*$A40/30*$AE$6*20/100,0)</f>
        <v>20</v>
      </c>
      <c r="G40" s="130">
        <f>ROUND($F$38*$A40/30*$AE$4*70/100,0)+ROUND($F$38*$A40/30*$AE$6*70/100,0)+ROUND($F$38*$A40/30*$AE$8/100,0)</f>
        <v>72</v>
      </c>
      <c r="H40" s="118">
        <f t="shared" ref="H40:H69" si="31">ROUND($H$38*$A40/30*$AE$4*20/100,0)+ROUND($H$38*$A40/30*$AE$6*20/100,0)</f>
        <v>21</v>
      </c>
      <c r="I40" s="130">
        <f>ROUND($H$38*$A40/30*$AE$4*70/100,0)+ROUND($H$38*$A40/30*$AE$6*70/100,0)+ROUND($H$38*$A40/30*$AE$8/100,0)</f>
        <v>75</v>
      </c>
      <c r="J40" s="118">
        <f t="shared" ref="J40:J69" si="32">ROUND($J$38*$A40/30*$AE$4*20/100,0)+ROUND($J$38*$A40/30*$AE$6*20/100,0)</f>
        <v>22</v>
      </c>
      <c r="K40" s="130">
        <f>ROUND($J$38*$A40/30*$AE$4*70/100,0)+ROUND($J$38*$A40/30*$AE$6*70/100,0)+ROUND($J$38*$A40/30*$AE$8/100,0)</f>
        <v>79</v>
      </c>
      <c r="L40" s="118">
        <f t="shared" ref="L40:L69" si="33">ROUND($L$38*$A40/30*$AE$4*20/100,0)+ROUND($L$38*$A40/30*$AE$6*20/100,0)</f>
        <v>23</v>
      </c>
      <c r="M40" s="130">
        <f>ROUND($L$38*$A40/30*$AE$4*70/100,0)+ROUND($L$38*$A40/30*$AE$6*70/100,0)+ROUND($L$38*$A40/30*$AE$8/100,0)</f>
        <v>83</v>
      </c>
      <c r="N40" s="118">
        <f t="shared" ref="N40:N69" si="34">ROUND($N$38*$A40/30*$AE$4*20/100,0)+ROUND($N$38*$A40/30*$AE$6*20/100,0)</f>
        <v>24</v>
      </c>
      <c r="O40" s="130">
        <f>ROUND($N$38*$A40/30*$AE$4*70/100,0)+ROUND($N$38*$A40/30*$AE$6*70/100,0)+ROUND($N$38*$A40/30*$AE$8/100,0)</f>
        <v>86</v>
      </c>
      <c r="P40" s="118">
        <f t="shared" ref="P40:P69" si="35">ROUND($P$38*$A40/30*$AE$4*20/100,0)+ROUND($P$38*$A40/30*$AE$6*20/100,0)</f>
        <v>26</v>
      </c>
      <c r="Q40" s="130">
        <f>ROUND($P$38*$A40/30*$AE$4*70/100,0)+ROUND($P$38*$A40/30*$AE$6*70/100,0)+ROUND($P$38*$A40/30*$AE$8/100,0)</f>
        <v>90</v>
      </c>
      <c r="R40" s="118">
        <f t="shared" ref="R40:R69" si="36">ROUND($R$38*$A40/30*$AE$4*20/100,0)+ROUND($R$38*$A40/30*$AE$6*20/100,0)</f>
        <v>27</v>
      </c>
      <c r="S40" s="130">
        <f>ROUND($R$38*$A40/30*$AE$4*70/100,0)+ROUND($R$38*$A40/30*$AE$6*70/100,0)+ROUND($R$38*$A40/30*$AE$8/100,0)</f>
        <v>94</v>
      </c>
      <c r="T40" s="118">
        <f t="shared" ref="T40:T69" si="37">ROUND($T$38*$A40/30*$AE$4*20/100,0)+ROUND($T$38*$A40/30*$AE$6*20/100,0)</f>
        <v>28</v>
      </c>
      <c r="U40" s="130">
        <f>ROUND($T$38*$A40/30*$AE$4*70/100,0)+ROUND($T$38*$A40/30*$AE$6*70/100,0)+ROUND($T$38*$A40/30*$AE$8/100,0)</f>
        <v>99</v>
      </c>
      <c r="V40" s="118">
        <f t="shared" ref="V40:V69" si="38">ROUND($V$38*$A40/30*$AE$4*20/100,0)+ROUND($V$38*$A40/30*$AE$6*20/100,0)</f>
        <v>29</v>
      </c>
      <c r="W40" s="130">
        <f>ROUND($V$38*$A40/30*$AE$4*70/100,0)+ROUND($V$38*$A40/30*$AE$6*70/100,0)+ROUND($V$38*$A40/30*$AE$8/100,0)</f>
        <v>104</v>
      </c>
      <c r="X40" s="118">
        <f t="shared" ref="X40:X69" si="39">ROUND($X$38*$A40/30*$AE$4*20/100,0)+ROUND($X$38*$A40/30*$AE$6*20/100,0)</f>
        <v>31</v>
      </c>
      <c r="Y40" s="130">
        <f>ROUND($X$38*$A40/30*$AE$4*70/100,0)+ROUND($X$38*$A40/30*$AE$6*70/100,0)+ROUND($X$38*$A40/30*$AE$8/100,0)</f>
        <v>109</v>
      </c>
      <c r="Z40" s="118">
        <f>ROUND($Z$38*$A40/30*$AE$4*20/100,0)+ROUND($Z$38*$A40/30*$AE$6*20/100,0)</f>
        <v>32</v>
      </c>
      <c r="AA40" s="130">
        <f>ROUND($Z$38*$A40/30*$AE$4*70/100,0)+ROUND($Z$38*$A40/30*$AE$6*70/100,0)+ROUND($Z$38*$A40/30*$AE$8/100,0)</f>
        <v>114</v>
      </c>
      <c r="AB40" s="118">
        <f>ROUND($AB$38*$A40/30*$AE$4*20/100,0)+ROUND($AB$38*$A40/30*$AE$6*20/100,0)</f>
        <v>34</v>
      </c>
      <c r="AC40" s="131">
        <f>ROUND($AB$38*$A40/30*$AE$4*70/100,0)+ROUND($AB$38*$A40/30*$AE$6*70/100,0)+ROUND($AB$38*$A40/30*$AE$8/100,0)</f>
        <v>120</v>
      </c>
    </row>
    <row r="41" spans="1:29" s="120" customFormat="1" ht="11.1" customHeight="1">
      <c r="A41" s="117">
        <v>2</v>
      </c>
      <c r="B41" s="118">
        <f t="shared" si="28"/>
        <v>37</v>
      </c>
      <c r="C41" s="130">
        <f t="shared" ref="C41:C69" si="40">ROUND($B$38*$A41/30*$AE$4*70/100,0)+ROUND($B$38*$A41/30*$AE$6*70/100,0)+ROUND($D$38*$A41/30*$AE$8/100,0)</f>
        <v>132</v>
      </c>
      <c r="D41" s="118">
        <f t="shared" si="29"/>
        <v>40</v>
      </c>
      <c r="E41" s="130">
        <f t="shared" ref="E41:E69" si="41">ROUND($D$38*$A41/30*$AE$4*70/100,0)+ROUND($D$38*$A41/30*$AE$6*70/100,0)+ROUND($D$38*$A41/30*$AE$8/100,0)</f>
        <v>143</v>
      </c>
      <c r="F41" s="118">
        <f t="shared" si="30"/>
        <v>40</v>
      </c>
      <c r="G41" s="130">
        <f t="shared" ref="G41:G69" si="42">ROUND($F$38*$A41/30*$AE$4*70/100,0)+ROUND($F$38*$A41/30*$AE$6*70/100,0)+ROUND($F$38*$A41/30*$AE$8/100,0)</f>
        <v>144</v>
      </c>
      <c r="H41" s="118">
        <f t="shared" si="31"/>
        <v>42</v>
      </c>
      <c r="I41" s="130">
        <f t="shared" ref="I41:I69" si="43">ROUND($H$38*$A41/30*$AE$4*70/100,0)+ROUND($H$38*$A41/30*$AE$6*70/100,0)+ROUND($H$38*$A41/30*$AE$8/100,0)</f>
        <v>150</v>
      </c>
      <c r="J41" s="118">
        <f t="shared" si="32"/>
        <v>44</v>
      </c>
      <c r="K41" s="130">
        <f t="shared" ref="K41:K69" si="44">ROUND($J$38*$A41/30*$AE$4*70/100,0)+ROUND($J$38*$A41/30*$AE$6*70/100,0)+ROUND($J$38*$A41/30*$AE$8/100,0)</f>
        <v>158</v>
      </c>
      <c r="L41" s="118">
        <f t="shared" si="33"/>
        <v>47</v>
      </c>
      <c r="M41" s="130">
        <f t="shared" ref="M41:M69" si="45">ROUND($L$38*$A41/30*$AE$4*70/100,0)+ROUND($L$38*$A41/30*$AE$6*70/100,0)+ROUND($L$38*$A41/30*$AE$8/100,0)</f>
        <v>165</v>
      </c>
      <c r="N41" s="118">
        <f t="shared" si="34"/>
        <v>49</v>
      </c>
      <c r="O41" s="130">
        <f t="shared" ref="O41:O69" si="46">ROUND($N$38*$A41/30*$AE$4*70/100,0)+ROUND($N$38*$A41/30*$AE$6*70/100,0)+ROUND($N$38*$A41/30*$AE$8/100,0)</f>
        <v>173</v>
      </c>
      <c r="P41" s="118">
        <f t="shared" si="35"/>
        <v>51</v>
      </c>
      <c r="Q41" s="130">
        <f t="shared" ref="Q41:Q69" si="47">ROUND($P$38*$A41/30*$AE$4*70/100,0)+ROUND($P$38*$A41/30*$AE$6*70/100,0)+ROUND($P$38*$A41/30*$AE$8/100,0)</f>
        <v>181</v>
      </c>
      <c r="R41" s="118">
        <f t="shared" si="36"/>
        <v>53</v>
      </c>
      <c r="S41" s="130">
        <f t="shared" ref="S41:S69" si="48">ROUND($R$38*$A41/30*$AE$4*70/100,0)+ROUND($R$38*$A41/30*$AE$6*70/100,0)+ROUND($R$38*$A41/30*$AE$8/100,0)</f>
        <v>188</v>
      </c>
      <c r="T41" s="118">
        <f t="shared" si="37"/>
        <v>56</v>
      </c>
      <c r="U41" s="130">
        <f t="shared" ref="U41:U69" si="49">ROUND($T$38*$A41/30*$AE$4*70/100,0)+ROUND($T$38*$A41/30*$AE$6*70/100,0)+ROUND($T$38*$A41/30*$AE$8/100,0)</f>
        <v>199</v>
      </c>
      <c r="V41" s="118">
        <f t="shared" si="38"/>
        <v>59</v>
      </c>
      <c r="W41" s="130">
        <f t="shared" ref="W41:W69" si="50">ROUND($V$38*$A41/30*$AE$4*70/100,0)+ROUND($V$38*$A41/30*$AE$6*70/100,0)+ROUND($V$38*$A41/30*$AE$8/100,0)</f>
        <v>209</v>
      </c>
      <c r="X41" s="118">
        <f t="shared" si="39"/>
        <v>62</v>
      </c>
      <c r="Y41" s="130">
        <f t="shared" ref="Y41:Y69" si="51">ROUND($X$38*$A41/30*$AE$4*70/100,0)+ROUND($X$38*$A41/30*$AE$6*70/100,0)+ROUND($X$38*$A41/30*$AE$8/100,0)</f>
        <v>219</v>
      </c>
      <c r="Z41" s="118">
        <f t="shared" ref="Z41:Z69" si="52">ROUND($Z$38*$A41/30*$AE$4*20/100,0)+ROUND($Z$38*$A41/30*$AE$6*20/100,0)</f>
        <v>64</v>
      </c>
      <c r="AA41" s="130">
        <f t="shared" ref="AA41:AA69" si="53">ROUND($Z$38*$A41/30*$AE$4*70/100,0)+ROUND($Z$38*$A41/30*$AE$6*70/100,0)+ROUND($Z$38*$A41/30*$AE$8/100,0)</f>
        <v>228</v>
      </c>
      <c r="AB41" s="118">
        <f t="shared" ref="AB41:AB69" si="54">ROUND($AB$38*$A41/30*$AE$4*20/100,0)+ROUND($AB$38*$A41/30*$AE$6*20/100,0)</f>
        <v>67</v>
      </c>
      <c r="AC41" s="131">
        <f t="shared" ref="AC41:AC69" si="55">ROUND($AB$38*$A41/30*$AE$4*70/100,0)+ROUND($AB$38*$A41/30*$AE$6*70/100,0)+ROUND($AB$38*$A41/30*$AE$8/100,0)</f>
        <v>238</v>
      </c>
    </row>
    <row r="42" spans="1:29" s="120" customFormat="1" ht="11.1" customHeight="1">
      <c r="A42" s="117">
        <v>3</v>
      </c>
      <c r="B42" s="118">
        <f t="shared" si="28"/>
        <v>56</v>
      </c>
      <c r="C42" s="130">
        <f t="shared" si="40"/>
        <v>197</v>
      </c>
      <c r="D42" s="118">
        <f t="shared" si="29"/>
        <v>60</v>
      </c>
      <c r="E42" s="130">
        <f t="shared" si="41"/>
        <v>215</v>
      </c>
      <c r="F42" s="118">
        <f t="shared" si="30"/>
        <v>61</v>
      </c>
      <c r="G42" s="130">
        <f t="shared" si="42"/>
        <v>216</v>
      </c>
      <c r="H42" s="118">
        <f t="shared" si="31"/>
        <v>63</v>
      </c>
      <c r="I42" s="130">
        <f t="shared" si="43"/>
        <v>225</v>
      </c>
      <c r="J42" s="118">
        <f t="shared" si="32"/>
        <v>67</v>
      </c>
      <c r="K42" s="130">
        <f t="shared" si="44"/>
        <v>236</v>
      </c>
      <c r="L42" s="118">
        <f t="shared" si="33"/>
        <v>70</v>
      </c>
      <c r="M42" s="130">
        <f t="shared" si="45"/>
        <v>248</v>
      </c>
      <c r="N42" s="118">
        <f t="shared" si="34"/>
        <v>73</v>
      </c>
      <c r="O42" s="130">
        <f t="shared" si="46"/>
        <v>259</v>
      </c>
      <c r="P42" s="118">
        <f t="shared" si="35"/>
        <v>77</v>
      </c>
      <c r="Q42" s="130">
        <f t="shared" si="47"/>
        <v>271</v>
      </c>
      <c r="R42" s="118">
        <f t="shared" si="36"/>
        <v>80</v>
      </c>
      <c r="S42" s="130">
        <f t="shared" si="48"/>
        <v>284</v>
      </c>
      <c r="T42" s="118">
        <f t="shared" si="37"/>
        <v>84</v>
      </c>
      <c r="U42" s="130">
        <f t="shared" si="49"/>
        <v>298</v>
      </c>
      <c r="V42" s="118">
        <f t="shared" si="38"/>
        <v>88</v>
      </c>
      <c r="W42" s="130">
        <f t="shared" si="50"/>
        <v>313</v>
      </c>
      <c r="X42" s="118">
        <f t="shared" si="39"/>
        <v>92</v>
      </c>
      <c r="Y42" s="130">
        <f t="shared" si="51"/>
        <v>327</v>
      </c>
      <c r="Z42" s="118">
        <f t="shared" si="52"/>
        <v>97</v>
      </c>
      <c r="AA42" s="130">
        <f t="shared" si="53"/>
        <v>342</v>
      </c>
      <c r="AB42" s="118">
        <f t="shared" si="54"/>
        <v>101</v>
      </c>
      <c r="AC42" s="131">
        <f t="shared" si="55"/>
        <v>358</v>
      </c>
    </row>
    <row r="43" spans="1:29" s="120" customFormat="1" ht="11.1" customHeight="1">
      <c r="A43" s="117">
        <v>4</v>
      </c>
      <c r="B43" s="118">
        <f t="shared" si="28"/>
        <v>74</v>
      </c>
      <c r="C43" s="130">
        <f t="shared" si="40"/>
        <v>263</v>
      </c>
      <c r="D43" s="118">
        <f t="shared" si="29"/>
        <v>81</v>
      </c>
      <c r="E43" s="130">
        <f t="shared" si="41"/>
        <v>286</v>
      </c>
      <c r="F43" s="118">
        <f t="shared" si="30"/>
        <v>81</v>
      </c>
      <c r="G43" s="130">
        <f t="shared" si="42"/>
        <v>287</v>
      </c>
      <c r="H43" s="118">
        <f t="shared" si="31"/>
        <v>84</v>
      </c>
      <c r="I43" s="130">
        <f t="shared" si="43"/>
        <v>300</v>
      </c>
      <c r="J43" s="118">
        <f t="shared" si="32"/>
        <v>89</v>
      </c>
      <c r="K43" s="130">
        <f t="shared" si="44"/>
        <v>315</v>
      </c>
      <c r="L43" s="118">
        <f t="shared" si="33"/>
        <v>93</v>
      </c>
      <c r="M43" s="130">
        <f t="shared" si="45"/>
        <v>330</v>
      </c>
      <c r="N43" s="118">
        <f t="shared" si="34"/>
        <v>98</v>
      </c>
      <c r="O43" s="130">
        <f t="shared" si="46"/>
        <v>346</v>
      </c>
      <c r="P43" s="118">
        <f t="shared" si="35"/>
        <v>102</v>
      </c>
      <c r="Q43" s="130">
        <f t="shared" si="47"/>
        <v>362</v>
      </c>
      <c r="R43" s="118">
        <f t="shared" si="36"/>
        <v>106</v>
      </c>
      <c r="S43" s="130">
        <f t="shared" si="48"/>
        <v>378</v>
      </c>
      <c r="T43" s="118">
        <f t="shared" si="37"/>
        <v>112</v>
      </c>
      <c r="U43" s="130">
        <f t="shared" si="49"/>
        <v>397</v>
      </c>
      <c r="V43" s="118">
        <f t="shared" si="38"/>
        <v>118</v>
      </c>
      <c r="W43" s="130">
        <f t="shared" si="50"/>
        <v>417</v>
      </c>
      <c r="X43" s="118">
        <f t="shared" si="39"/>
        <v>123</v>
      </c>
      <c r="Y43" s="130">
        <f t="shared" si="51"/>
        <v>437</v>
      </c>
      <c r="Z43" s="118">
        <f t="shared" si="52"/>
        <v>129</v>
      </c>
      <c r="AA43" s="130">
        <f t="shared" si="53"/>
        <v>457</v>
      </c>
      <c r="AB43" s="118">
        <f t="shared" si="54"/>
        <v>134</v>
      </c>
      <c r="AC43" s="131">
        <f t="shared" si="55"/>
        <v>476</v>
      </c>
    </row>
    <row r="44" spans="1:29" s="120" customFormat="1" ht="11.1" customHeight="1">
      <c r="A44" s="117">
        <v>5</v>
      </c>
      <c r="B44" s="118">
        <f t="shared" si="28"/>
        <v>93</v>
      </c>
      <c r="C44" s="130">
        <f t="shared" si="40"/>
        <v>329</v>
      </c>
      <c r="D44" s="118">
        <f t="shared" si="29"/>
        <v>101</v>
      </c>
      <c r="E44" s="130">
        <f t="shared" si="41"/>
        <v>358</v>
      </c>
      <c r="F44" s="118">
        <f t="shared" si="30"/>
        <v>101</v>
      </c>
      <c r="G44" s="130">
        <f t="shared" si="42"/>
        <v>359</v>
      </c>
      <c r="H44" s="118">
        <f t="shared" si="31"/>
        <v>106</v>
      </c>
      <c r="I44" s="130">
        <f t="shared" si="43"/>
        <v>375</v>
      </c>
      <c r="J44" s="118">
        <f t="shared" si="32"/>
        <v>111</v>
      </c>
      <c r="K44" s="130">
        <f t="shared" si="44"/>
        <v>394</v>
      </c>
      <c r="L44" s="118">
        <f t="shared" si="33"/>
        <v>117</v>
      </c>
      <c r="M44" s="130">
        <f t="shared" si="45"/>
        <v>413</v>
      </c>
      <c r="N44" s="118">
        <f t="shared" si="34"/>
        <v>122</v>
      </c>
      <c r="O44" s="130">
        <f t="shared" si="46"/>
        <v>433</v>
      </c>
      <c r="P44" s="118">
        <f t="shared" si="35"/>
        <v>128</v>
      </c>
      <c r="Q44" s="130">
        <f t="shared" si="47"/>
        <v>453</v>
      </c>
      <c r="R44" s="118">
        <f t="shared" si="36"/>
        <v>133</v>
      </c>
      <c r="S44" s="130">
        <f t="shared" si="48"/>
        <v>472</v>
      </c>
      <c r="T44" s="118">
        <f t="shared" si="37"/>
        <v>140</v>
      </c>
      <c r="U44" s="130">
        <f t="shared" si="49"/>
        <v>496</v>
      </c>
      <c r="V44" s="118">
        <f t="shared" si="38"/>
        <v>147</v>
      </c>
      <c r="W44" s="130">
        <f t="shared" si="50"/>
        <v>522</v>
      </c>
      <c r="X44" s="118">
        <f t="shared" si="39"/>
        <v>154</v>
      </c>
      <c r="Y44" s="130">
        <f t="shared" si="51"/>
        <v>546</v>
      </c>
      <c r="Z44" s="118">
        <f t="shared" si="52"/>
        <v>161</v>
      </c>
      <c r="AA44" s="130">
        <f t="shared" si="53"/>
        <v>570</v>
      </c>
      <c r="AB44" s="118">
        <f t="shared" si="54"/>
        <v>168</v>
      </c>
      <c r="AC44" s="131">
        <f t="shared" si="55"/>
        <v>596</v>
      </c>
    </row>
    <row r="45" spans="1:29" s="120" customFormat="1" ht="11.1" customHeight="1">
      <c r="A45" s="117">
        <v>6</v>
      </c>
      <c r="B45" s="118">
        <f t="shared" si="28"/>
        <v>111</v>
      </c>
      <c r="C45" s="130">
        <f t="shared" si="40"/>
        <v>394</v>
      </c>
      <c r="D45" s="118">
        <f t="shared" si="29"/>
        <v>121</v>
      </c>
      <c r="E45" s="130">
        <f t="shared" si="41"/>
        <v>428</v>
      </c>
      <c r="F45" s="118">
        <f t="shared" si="30"/>
        <v>121</v>
      </c>
      <c r="G45" s="130">
        <f t="shared" si="42"/>
        <v>431</v>
      </c>
      <c r="H45" s="118">
        <f t="shared" si="31"/>
        <v>127</v>
      </c>
      <c r="I45" s="130">
        <f t="shared" si="43"/>
        <v>450</v>
      </c>
      <c r="J45" s="118">
        <f t="shared" si="32"/>
        <v>133</v>
      </c>
      <c r="K45" s="130">
        <f t="shared" si="44"/>
        <v>473</v>
      </c>
      <c r="L45" s="118">
        <f t="shared" si="33"/>
        <v>140</v>
      </c>
      <c r="M45" s="130">
        <f t="shared" si="45"/>
        <v>496</v>
      </c>
      <c r="N45" s="118">
        <f t="shared" si="34"/>
        <v>147</v>
      </c>
      <c r="O45" s="130">
        <f t="shared" si="46"/>
        <v>520</v>
      </c>
      <c r="P45" s="118">
        <f t="shared" si="35"/>
        <v>153</v>
      </c>
      <c r="Q45" s="130">
        <f t="shared" si="47"/>
        <v>543</v>
      </c>
      <c r="R45" s="118">
        <f t="shared" si="36"/>
        <v>160</v>
      </c>
      <c r="S45" s="130">
        <f t="shared" si="48"/>
        <v>566</v>
      </c>
      <c r="T45" s="118">
        <f t="shared" si="37"/>
        <v>168</v>
      </c>
      <c r="U45" s="130">
        <f t="shared" si="49"/>
        <v>596</v>
      </c>
      <c r="V45" s="118">
        <f t="shared" si="38"/>
        <v>176</v>
      </c>
      <c r="W45" s="130">
        <f t="shared" si="50"/>
        <v>626</v>
      </c>
      <c r="X45" s="118">
        <f t="shared" si="39"/>
        <v>185</v>
      </c>
      <c r="Y45" s="130">
        <f t="shared" si="51"/>
        <v>655</v>
      </c>
      <c r="Z45" s="118">
        <f t="shared" si="52"/>
        <v>193</v>
      </c>
      <c r="AA45" s="130">
        <f t="shared" si="53"/>
        <v>685</v>
      </c>
      <c r="AB45" s="118">
        <f t="shared" si="54"/>
        <v>202</v>
      </c>
      <c r="AC45" s="131">
        <f t="shared" si="55"/>
        <v>714</v>
      </c>
    </row>
    <row r="46" spans="1:29" s="120" customFormat="1" ht="11.1" customHeight="1">
      <c r="A46" s="117">
        <v>7</v>
      </c>
      <c r="B46" s="118">
        <f t="shared" si="28"/>
        <v>130</v>
      </c>
      <c r="C46" s="130">
        <f t="shared" si="40"/>
        <v>460</v>
      </c>
      <c r="D46" s="118">
        <f t="shared" si="29"/>
        <v>141</v>
      </c>
      <c r="E46" s="130">
        <f t="shared" si="41"/>
        <v>500</v>
      </c>
      <c r="F46" s="118">
        <f t="shared" si="30"/>
        <v>142</v>
      </c>
      <c r="G46" s="130">
        <f t="shared" si="42"/>
        <v>502</v>
      </c>
      <c r="H46" s="118">
        <f t="shared" si="31"/>
        <v>148</v>
      </c>
      <c r="I46" s="130">
        <f t="shared" si="43"/>
        <v>524</v>
      </c>
      <c r="J46" s="118">
        <f t="shared" si="32"/>
        <v>156</v>
      </c>
      <c r="K46" s="130">
        <f t="shared" si="44"/>
        <v>551</v>
      </c>
      <c r="L46" s="118">
        <f t="shared" si="33"/>
        <v>163</v>
      </c>
      <c r="M46" s="130">
        <f t="shared" si="45"/>
        <v>578</v>
      </c>
      <c r="N46" s="118">
        <f t="shared" si="34"/>
        <v>171</v>
      </c>
      <c r="O46" s="130">
        <f t="shared" si="46"/>
        <v>606</v>
      </c>
      <c r="P46" s="118">
        <f t="shared" si="35"/>
        <v>179</v>
      </c>
      <c r="Q46" s="130">
        <f t="shared" si="47"/>
        <v>633</v>
      </c>
      <c r="R46" s="118">
        <f t="shared" si="36"/>
        <v>186</v>
      </c>
      <c r="S46" s="130">
        <f t="shared" si="48"/>
        <v>660</v>
      </c>
      <c r="T46" s="118">
        <f t="shared" si="37"/>
        <v>196</v>
      </c>
      <c r="U46" s="130">
        <f t="shared" si="49"/>
        <v>695</v>
      </c>
      <c r="V46" s="118">
        <f t="shared" si="38"/>
        <v>206</v>
      </c>
      <c r="W46" s="130">
        <f t="shared" si="50"/>
        <v>729</v>
      </c>
      <c r="X46" s="118">
        <f t="shared" si="39"/>
        <v>216</v>
      </c>
      <c r="Y46" s="130">
        <f t="shared" si="51"/>
        <v>765</v>
      </c>
      <c r="Z46" s="118">
        <f t="shared" si="52"/>
        <v>225</v>
      </c>
      <c r="AA46" s="130">
        <f t="shared" si="53"/>
        <v>799</v>
      </c>
      <c r="AB46" s="118">
        <f t="shared" si="54"/>
        <v>235</v>
      </c>
      <c r="AC46" s="131">
        <f t="shared" si="55"/>
        <v>834</v>
      </c>
    </row>
    <row r="47" spans="1:29" s="120" customFormat="1" ht="11.1" customHeight="1">
      <c r="A47" s="117">
        <v>8</v>
      </c>
      <c r="B47" s="118">
        <f t="shared" si="28"/>
        <v>148</v>
      </c>
      <c r="C47" s="130">
        <f t="shared" si="40"/>
        <v>525</v>
      </c>
      <c r="D47" s="118">
        <f t="shared" si="29"/>
        <v>161</v>
      </c>
      <c r="E47" s="130">
        <f t="shared" si="41"/>
        <v>571</v>
      </c>
      <c r="F47" s="118">
        <f t="shared" si="30"/>
        <v>162</v>
      </c>
      <c r="G47" s="130">
        <f t="shared" si="42"/>
        <v>574</v>
      </c>
      <c r="H47" s="118">
        <f t="shared" si="31"/>
        <v>169</v>
      </c>
      <c r="I47" s="130">
        <f t="shared" si="43"/>
        <v>599</v>
      </c>
      <c r="J47" s="118">
        <f t="shared" si="32"/>
        <v>178</v>
      </c>
      <c r="K47" s="130">
        <f t="shared" si="44"/>
        <v>630</v>
      </c>
      <c r="L47" s="118">
        <f t="shared" si="33"/>
        <v>187</v>
      </c>
      <c r="M47" s="130">
        <f t="shared" si="45"/>
        <v>661</v>
      </c>
      <c r="N47" s="118">
        <f t="shared" si="34"/>
        <v>195</v>
      </c>
      <c r="O47" s="130">
        <f t="shared" si="46"/>
        <v>693</v>
      </c>
      <c r="P47" s="118">
        <f t="shared" si="35"/>
        <v>204</v>
      </c>
      <c r="Q47" s="130">
        <f t="shared" si="47"/>
        <v>724</v>
      </c>
      <c r="R47" s="118">
        <f t="shared" si="36"/>
        <v>213</v>
      </c>
      <c r="S47" s="130">
        <f t="shared" si="48"/>
        <v>755</v>
      </c>
      <c r="T47" s="118">
        <f t="shared" si="37"/>
        <v>224</v>
      </c>
      <c r="U47" s="130">
        <f t="shared" si="49"/>
        <v>794</v>
      </c>
      <c r="V47" s="118">
        <f t="shared" si="38"/>
        <v>235</v>
      </c>
      <c r="W47" s="130">
        <f t="shared" si="50"/>
        <v>834</v>
      </c>
      <c r="X47" s="118">
        <f t="shared" si="39"/>
        <v>246</v>
      </c>
      <c r="Y47" s="130">
        <f t="shared" si="51"/>
        <v>873</v>
      </c>
      <c r="Z47" s="118">
        <f t="shared" si="52"/>
        <v>258</v>
      </c>
      <c r="AA47" s="130">
        <f t="shared" si="53"/>
        <v>913</v>
      </c>
      <c r="AB47" s="118">
        <f t="shared" si="54"/>
        <v>269</v>
      </c>
      <c r="AC47" s="131">
        <f t="shared" si="55"/>
        <v>952</v>
      </c>
    </row>
    <row r="48" spans="1:29" s="120" customFormat="1" ht="11.1" customHeight="1">
      <c r="A48" s="117">
        <v>9</v>
      </c>
      <c r="B48" s="118">
        <f t="shared" si="28"/>
        <v>167</v>
      </c>
      <c r="C48" s="130">
        <f t="shared" si="40"/>
        <v>591</v>
      </c>
      <c r="D48" s="118">
        <f t="shared" si="29"/>
        <v>181</v>
      </c>
      <c r="E48" s="130">
        <f t="shared" si="41"/>
        <v>643</v>
      </c>
      <c r="F48" s="118">
        <f t="shared" si="30"/>
        <v>182</v>
      </c>
      <c r="G48" s="130">
        <f t="shared" si="42"/>
        <v>646</v>
      </c>
      <c r="H48" s="118">
        <f t="shared" si="31"/>
        <v>190</v>
      </c>
      <c r="I48" s="130">
        <f t="shared" si="43"/>
        <v>674</v>
      </c>
      <c r="J48" s="118">
        <f t="shared" si="32"/>
        <v>200</v>
      </c>
      <c r="K48" s="130">
        <f t="shared" si="44"/>
        <v>709</v>
      </c>
      <c r="L48" s="118">
        <f t="shared" si="33"/>
        <v>210</v>
      </c>
      <c r="M48" s="130">
        <f t="shared" si="45"/>
        <v>745</v>
      </c>
      <c r="N48" s="118">
        <f t="shared" si="34"/>
        <v>220</v>
      </c>
      <c r="O48" s="130">
        <f t="shared" si="46"/>
        <v>779</v>
      </c>
      <c r="P48" s="118">
        <f t="shared" si="35"/>
        <v>230</v>
      </c>
      <c r="Q48" s="130">
        <f t="shared" si="47"/>
        <v>814</v>
      </c>
      <c r="R48" s="118">
        <f t="shared" si="36"/>
        <v>240</v>
      </c>
      <c r="S48" s="130">
        <f t="shared" si="48"/>
        <v>850</v>
      </c>
      <c r="T48" s="118">
        <f t="shared" si="37"/>
        <v>252</v>
      </c>
      <c r="U48" s="130">
        <f t="shared" si="49"/>
        <v>893</v>
      </c>
      <c r="V48" s="118">
        <f t="shared" si="38"/>
        <v>265</v>
      </c>
      <c r="W48" s="130">
        <f t="shared" si="50"/>
        <v>938</v>
      </c>
      <c r="X48" s="118">
        <f t="shared" si="39"/>
        <v>277</v>
      </c>
      <c r="Y48" s="130">
        <f t="shared" si="51"/>
        <v>983</v>
      </c>
      <c r="Z48" s="118">
        <f t="shared" si="52"/>
        <v>290</v>
      </c>
      <c r="AA48" s="130">
        <f t="shared" si="53"/>
        <v>1027</v>
      </c>
      <c r="AB48" s="118">
        <f t="shared" si="54"/>
        <v>302</v>
      </c>
      <c r="AC48" s="131">
        <f t="shared" si="55"/>
        <v>1072</v>
      </c>
    </row>
    <row r="49" spans="1:29" s="120" customFormat="1" ht="11.1" customHeight="1">
      <c r="A49" s="117">
        <v>10</v>
      </c>
      <c r="B49" s="118">
        <f t="shared" si="28"/>
        <v>185</v>
      </c>
      <c r="C49" s="130">
        <f t="shared" si="40"/>
        <v>657</v>
      </c>
      <c r="D49" s="118">
        <f t="shared" si="29"/>
        <v>201</v>
      </c>
      <c r="E49" s="130">
        <f t="shared" si="41"/>
        <v>714</v>
      </c>
      <c r="F49" s="118">
        <f t="shared" si="30"/>
        <v>202</v>
      </c>
      <c r="G49" s="130">
        <f t="shared" si="42"/>
        <v>717</v>
      </c>
      <c r="H49" s="118">
        <f t="shared" si="31"/>
        <v>211</v>
      </c>
      <c r="I49" s="130">
        <f t="shared" si="43"/>
        <v>749</v>
      </c>
      <c r="J49" s="118">
        <f t="shared" si="32"/>
        <v>222</v>
      </c>
      <c r="K49" s="130">
        <f t="shared" si="44"/>
        <v>788</v>
      </c>
      <c r="L49" s="118">
        <f t="shared" si="33"/>
        <v>233</v>
      </c>
      <c r="M49" s="130">
        <f t="shared" si="45"/>
        <v>827</v>
      </c>
      <c r="N49" s="118">
        <f t="shared" si="34"/>
        <v>244</v>
      </c>
      <c r="O49" s="130">
        <f t="shared" si="46"/>
        <v>866</v>
      </c>
      <c r="P49" s="118">
        <f t="shared" si="35"/>
        <v>255</v>
      </c>
      <c r="Q49" s="130">
        <f t="shared" si="47"/>
        <v>905</v>
      </c>
      <c r="R49" s="118">
        <f t="shared" si="36"/>
        <v>266</v>
      </c>
      <c r="S49" s="130">
        <f t="shared" si="48"/>
        <v>944</v>
      </c>
      <c r="T49" s="118">
        <f t="shared" si="37"/>
        <v>280</v>
      </c>
      <c r="U49" s="130">
        <f t="shared" si="49"/>
        <v>993</v>
      </c>
      <c r="V49" s="118">
        <f t="shared" si="38"/>
        <v>294</v>
      </c>
      <c r="W49" s="130">
        <f t="shared" si="50"/>
        <v>1042</v>
      </c>
      <c r="X49" s="118">
        <f t="shared" si="39"/>
        <v>308</v>
      </c>
      <c r="Y49" s="130">
        <f t="shared" si="51"/>
        <v>1092</v>
      </c>
      <c r="Z49" s="118">
        <f t="shared" si="52"/>
        <v>322</v>
      </c>
      <c r="AA49" s="130">
        <f t="shared" si="53"/>
        <v>1142</v>
      </c>
      <c r="AB49" s="118">
        <f t="shared" si="54"/>
        <v>336</v>
      </c>
      <c r="AC49" s="131">
        <f t="shared" si="55"/>
        <v>1191</v>
      </c>
    </row>
    <row r="50" spans="1:29" s="120" customFormat="1" ht="11.1" customHeight="1">
      <c r="A50" s="117">
        <v>11</v>
      </c>
      <c r="B50" s="118">
        <f t="shared" si="28"/>
        <v>204</v>
      </c>
      <c r="C50" s="130">
        <f t="shared" si="40"/>
        <v>723</v>
      </c>
      <c r="D50" s="118">
        <f t="shared" si="29"/>
        <v>222</v>
      </c>
      <c r="E50" s="130">
        <f t="shared" si="41"/>
        <v>786</v>
      </c>
      <c r="F50" s="118">
        <f t="shared" si="30"/>
        <v>223</v>
      </c>
      <c r="G50" s="130">
        <f t="shared" si="42"/>
        <v>789</v>
      </c>
      <c r="H50" s="118">
        <f t="shared" si="31"/>
        <v>232</v>
      </c>
      <c r="I50" s="130">
        <f t="shared" si="43"/>
        <v>824</v>
      </c>
      <c r="J50" s="118">
        <f t="shared" si="32"/>
        <v>244</v>
      </c>
      <c r="K50" s="130">
        <f t="shared" si="44"/>
        <v>866</v>
      </c>
      <c r="L50" s="118">
        <f t="shared" si="33"/>
        <v>257</v>
      </c>
      <c r="M50" s="130">
        <f t="shared" si="45"/>
        <v>910</v>
      </c>
      <c r="N50" s="118">
        <f t="shared" si="34"/>
        <v>269</v>
      </c>
      <c r="O50" s="130">
        <f t="shared" si="46"/>
        <v>952</v>
      </c>
      <c r="P50" s="118">
        <f t="shared" si="35"/>
        <v>281</v>
      </c>
      <c r="Q50" s="130">
        <f t="shared" si="47"/>
        <v>996</v>
      </c>
      <c r="R50" s="118">
        <f t="shared" si="36"/>
        <v>293</v>
      </c>
      <c r="S50" s="130">
        <f t="shared" si="48"/>
        <v>1038</v>
      </c>
      <c r="T50" s="118">
        <f t="shared" si="37"/>
        <v>308</v>
      </c>
      <c r="U50" s="130">
        <f t="shared" si="49"/>
        <v>1093</v>
      </c>
      <c r="V50" s="118">
        <f t="shared" si="38"/>
        <v>323</v>
      </c>
      <c r="W50" s="130">
        <f t="shared" si="50"/>
        <v>1147</v>
      </c>
      <c r="X50" s="118">
        <f t="shared" si="39"/>
        <v>339</v>
      </c>
      <c r="Y50" s="130">
        <f t="shared" si="51"/>
        <v>1201</v>
      </c>
      <c r="Z50" s="118">
        <f t="shared" si="52"/>
        <v>354</v>
      </c>
      <c r="AA50" s="130">
        <f t="shared" si="53"/>
        <v>1255</v>
      </c>
      <c r="AB50" s="118">
        <f t="shared" si="54"/>
        <v>369</v>
      </c>
      <c r="AC50" s="131">
        <f t="shared" si="55"/>
        <v>1310</v>
      </c>
    </row>
    <row r="51" spans="1:29" s="120" customFormat="1" ht="11.1" customHeight="1">
      <c r="A51" s="117">
        <v>12</v>
      </c>
      <c r="B51" s="118">
        <f t="shared" si="28"/>
        <v>222</v>
      </c>
      <c r="C51" s="130">
        <f t="shared" si="40"/>
        <v>789</v>
      </c>
      <c r="D51" s="118">
        <f t="shared" si="29"/>
        <v>242</v>
      </c>
      <c r="E51" s="130">
        <f t="shared" si="41"/>
        <v>857</v>
      </c>
      <c r="F51" s="118">
        <f t="shared" si="30"/>
        <v>243</v>
      </c>
      <c r="G51" s="130">
        <f t="shared" si="42"/>
        <v>861</v>
      </c>
      <c r="H51" s="118">
        <f t="shared" si="31"/>
        <v>253</v>
      </c>
      <c r="I51" s="130">
        <f t="shared" si="43"/>
        <v>899</v>
      </c>
      <c r="J51" s="118">
        <f t="shared" si="32"/>
        <v>267</v>
      </c>
      <c r="K51" s="130">
        <f t="shared" si="44"/>
        <v>945</v>
      </c>
      <c r="L51" s="118">
        <f t="shared" si="33"/>
        <v>280</v>
      </c>
      <c r="M51" s="130">
        <f t="shared" si="45"/>
        <v>992</v>
      </c>
      <c r="N51" s="118">
        <f t="shared" si="34"/>
        <v>293</v>
      </c>
      <c r="O51" s="130">
        <f t="shared" si="46"/>
        <v>1039</v>
      </c>
      <c r="P51" s="118">
        <f t="shared" si="35"/>
        <v>306</v>
      </c>
      <c r="Q51" s="130">
        <f t="shared" si="47"/>
        <v>1086</v>
      </c>
      <c r="R51" s="118">
        <f t="shared" si="36"/>
        <v>319</v>
      </c>
      <c r="S51" s="130">
        <f t="shared" si="48"/>
        <v>1133</v>
      </c>
      <c r="T51" s="118">
        <f t="shared" si="37"/>
        <v>336</v>
      </c>
      <c r="U51" s="130">
        <f t="shared" si="49"/>
        <v>1192</v>
      </c>
      <c r="V51" s="118">
        <f t="shared" si="38"/>
        <v>353</v>
      </c>
      <c r="W51" s="130">
        <f t="shared" si="50"/>
        <v>1251</v>
      </c>
      <c r="X51" s="118">
        <f t="shared" si="39"/>
        <v>370</v>
      </c>
      <c r="Y51" s="130">
        <f t="shared" si="51"/>
        <v>1311</v>
      </c>
      <c r="Z51" s="118">
        <f t="shared" si="52"/>
        <v>386</v>
      </c>
      <c r="AA51" s="130">
        <f t="shared" si="53"/>
        <v>1370</v>
      </c>
      <c r="AB51" s="118">
        <f t="shared" si="54"/>
        <v>403</v>
      </c>
      <c r="AC51" s="131">
        <f t="shared" si="55"/>
        <v>1429</v>
      </c>
    </row>
    <row r="52" spans="1:29" s="120" customFormat="1" ht="11.1" customHeight="1">
      <c r="A52" s="117">
        <v>13</v>
      </c>
      <c r="B52" s="118">
        <f t="shared" si="28"/>
        <v>241</v>
      </c>
      <c r="C52" s="130">
        <f t="shared" si="40"/>
        <v>855</v>
      </c>
      <c r="D52" s="118">
        <f t="shared" si="29"/>
        <v>262</v>
      </c>
      <c r="E52" s="130">
        <f t="shared" si="41"/>
        <v>929</v>
      </c>
      <c r="F52" s="118">
        <f t="shared" si="30"/>
        <v>263</v>
      </c>
      <c r="G52" s="130">
        <f t="shared" si="42"/>
        <v>933</v>
      </c>
      <c r="H52" s="118">
        <f t="shared" si="31"/>
        <v>275</v>
      </c>
      <c r="I52" s="130">
        <f t="shared" si="43"/>
        <v>973</v>
      </c>
      <c r="J52" s="118">
        <f t="shared" si="32"/>
        <v>289</v>
      </c>
      <c r="K52" s="130">
        <f t="shared" si="44"/>
        <v>1024</v>
      </c>
      <c r="L52" s="118">
        <f t="shared" si="33"/>
        <v>303</v>
      </c>
      <c r="M52" s="130">
        <f t="shared" si="45"/>
        <v>1075</v>
      </c>
      <c r="N52" s="118">
        <f t="shared" si="34"/>
        <v>317</v>
      </c>
      <c r="O52" s="130">
        <f t="shared" si="46"/>
        <v>1125</v>
      </c>
      <c r="P52" s="118">
        <f t="shared" si="35"/>
        <v>332</v>
      </c>
      <c r="Q52" s="130">
        <f t="shared" si="47"/>
        <v>1176</v>
      </c>
      <c r="R52" s="118">
        <f t="shared" si="36"/>
        <v>346</v>
      </c>
      <c r="S52" s="130">
        <f t="shared" si="48"/>
        <v>1227</v>
      </c>
      <c r="T52" s="118">
        <f t="shared" si="37"/>
        <v>364</v>
      </c>
      <c r="U52" s="130">
        <f t="shared" si="49"/>
        <v>1292</v>
      </c>
      <c r="V52" s="118">
        <f t="shared" si="38"/>
        <v>382</v>
      </c>
      <c r="W52" s="130">
        <f t="shared" si="50"/>
        <v>1355</v>
      </c>
      <c r="X52" s="118">
        <f t="shared" si="39"/>
        <v>400</v>
      </c>
      <c r="Y52" s="130">
        <f t="shared" si="51"/>
        <v>1419</v>
      </c>
      <c r="Z52" s="118">
        <f t="shared" si="52"/>
        <v>419</v>
      </c>
      <c r="AA52" s="130">
        <f t="shared" si="53"/>
        <v>1484</v>
      </c>
      <c r="AB52" s="118">
        <f t="shared" si="54"/>
        <v>437</v>
      </c>
      <c r="AC52" s="131">
        <f t="shared" si="55"/>
        <v>1548</v>
      </c>
    </row>
    <row r="53" spans="1:29" s="120" customFormat="1" ht="11.1" customHeight="1">
      <c r="A53" s="117">
        <v>14</v>
      </c>
      <c r="B53" s="118">
        <f t="shared" si="28"/>
        <v>259</v>
      </c>
      <c r="C53" s="130">
        <f t="shared" si="40"/>
        <v>920</v>
      </c>
      <c r="D53" s="118">
        <f t="shared" si="29"/>
        <v>282</v>
      </c>
      <c r="E53" s="130">
        <f t="shared" si="41"/>
        <v>1000</v>
      </c>
      <c r="F53" s="118">
        <f t="shared" si="30"/>
        <v>283</v>
      </c>
      <c r="G53" s="130">
        <f t="shared" si="42"/>
        <v>1005</v>
      </c>
      <c r="H53" s="118">
        <f t="shared" si="31"/>
        <v>296</v>
      </c>
      <c r="I53" s="130">
        <f t="shared" si="43"/>
        <v>1048</v>
      </c>
      <c r="J53" s="118">
        <f t="shared" si="32"/>
        <v>311</v>
      </c>
      <c r="K53" s="130">
        <f t="shared" si="44"/>
        <v>1103</v>
      </c>
      <c r="L53" s="118">
        <f t="shared" si="33"/>
        <v>326</v>
      </c>
      <c r="M53" s="130">
        <f t="shared" si="45"/>
        <v>1158</v>
      </c>
      <c r="N53" s="118">
        <f t="shared" si="34"/>
        <v>342</v>
      </c>
      <c r="O53" s="130">
        <f t="shared" si="46"/>
        <v>1213</v>
      </c>
      <c r="P53" s="118">
        <f t="shared" si="35"/>
        <v>357</v>
      </c>
      <c r="Q53" s="130">
        <f t="shared" si="47"/>
        <v>1266</v>
      </c>
      <c r="R53" s="118">
        <f t="shared" si="36"/>
        <v>373</v>
      </c>
      <c r="S53" s="130">
        <f t="shared" si="48"/>
        <v>1321</v>
      </c>
      <c r="T53" s="118">
        <f t="shared" si="37"/>
        <v>392</v>
      </c>
      <c r="U53" s="130">
        <f t="shared" si="49"/>
        <v>1391</v>
      </c>
      <c r="V53" s="118">
        <f t="shared" si="38"/>
        <v>412</v>
      </c>
      <c r="W53" s="130">
        <f t="shared" si="50"/>
        <v>1460</v>
      </c>
      <c r="X53" s="118">
        <f t="shared" si="39"/>
        <v>431</v>
      </c>
      <c r="Y53" s="130">
        <f t="shared" si="51"/>
        <v>1529</v>
      </c>
      <c r="Z53" s="118">
        <f t="shared" si="52"/>
        <v>451</v>
      </c>
      <c r="AA53" s="130">
        <f t="shared" si="53"/>
        <v>1597</v>
      </c>
      <c r="AB53" s="118">
        <f t="shared" si="54"/>
        <v>470</v>
      </c>
      <c r="AC53" s="131">
        <f t="shared" si="55"/>
        <v>1667</v>
      </c>
    </row>
    <row r="54" spans="1:29" s="120" customFormat="1" ht="11.1" customHeight="1">
      <c r="A54" s="117">
        <v>15</v>
      </c>
      <c r="B54" s="118">
        <f t="shared" si="28"/>
        <v>278</v>
      </c>
      <c r="C54" s="130">
        <f t="shared" si="40"/>
        <v>986</v>
      </c>
      <c r="D54" s="118">
        <f t="shared" si="29"/>
        <v>302</v>
      </c>
      <c r="E54" s="130">
        <f t="shared" si="41"/>
        <v>1072</v>
      </c>
      <c r="F54" s="118">
        <f t="shared" si="30"/>
        <v>304</v>
      </c>
      <c r="G54" s="130">
        <f t="shared" si="42"/>
        <v>1077</v>
      </c>
      <c r="H54" s="118">
        <f t="shared" si="31"/>
        <v>317</v>
      </c>
      <c r="I54" s="130">
        <f t="shared" si="43"/>
        <v>1123</v>
      </c>
      <c r="J54" s="118">
        <f t="shared" si="32"/>
        <v>333</v>
      </c>
      <c r="K54" s="130">
        <f t="shared" si="44"/>
        <v>1182</v>
      </c>
      <c r="L54" s="118">
        <f t="shared" si="33"/>
        <v>350</v>
      </c>
      <c r="M54" s="130">
        <f t="shared" si="45"/>
        <v>1240</v>
      </c>
      <c r="N54" s="118">
        <f t="shared" si="34"/>
        <v>366</v>
      </c>
      <c r="O54" s="130">
        <f t="shared" si="46"/>
        <v>1299</v>
      </c>
      <c r="P54" s="118">
        <f t="shared" si="35"/>
        <v>383</v>
      </c>
      <c r="Q54" s="130">
        <f t="shared" si="47"/>
        <v>1357</v>
      </c>
      <c r="R54" s="118">
        <f t="shared" si="36"/>
        <v>399</v>
      </c>
      <c r="S54" s="130">
        <f t="shared" si="48"/>
        <v>1416</v>
      </c>
      <c r="T54" s="118">
        <f t="shared" si="37"/>
        <v>420</v>
      </c>
      <c r="U54" s="130">
        <f t="shared" si="49"/>
        <v>1490</v>
      </c>
      <c r="V54" s="118">
        <f t="shared" si="38"/>
        <v>441</v>
      </c>
      <c r="W54" s="130">
        <f t="shared" si="50"/>
        <v>1564</v>
      </c>
      <c r="X54" s="118">
        <f t="shared" si="39"/>
        <v>462</v>
      </c>
      <c r="Y54" s="130">
        <f t="shared" si="51"/>
        <v>1638</v>
      </c>
      <c r="Z54" s="118">
        <f t="shared" si="52"/>
        <v>483</v>
      </c>
      <c r="AA54" s="130">
        <f t="shared" si="53"/>
        <v>1712</v>
      </c>
      <c r="AB54" s="118">
        <f t="shared" si="54"/>
        <v>504</v>
      </c>
      <c r="AC54" s="131">
        <f t="shared" si="55"/>
        <v>1786</v>
      </c>
    </row>
    <row r="55" spans="1:29" s="120" customFormat="1" ht="11.1" customHeight="1">
      <c r="A55" s="117">
        <v>16</v>
      </c>
      <c r="B55" s="118">
        <f t="shared" si="28"/>
        <v>296</v>
      </c>
      <c r="C55" s="130">
        <f t="shared" si="40"/>
        <v>1052</v>
      </c>
      <c r="D55" s="118">
        <f t="shared" si="29"/>
        <v>322</v>
      </c>
      <c r="E55" s="130">
        <f t="shared" si="41"/>
        <v>1143</v>
      </c>
      <c r="F55" s="118">
        <f t="shared" si="30"/>
        <v>324</v>
      </c>
      <c r="G55" s="130">
        <f t="shared" si="42"/>
        <v>1148</v>
      </c>
      <c r="H55" s="118">
        <f t="shared" si="31"/>
        <v>338</v>
      </c>
      <c r="I55" s="130">
        <f t="shared" si="43"/>
        <v>1198</v>
      </c>
      <c r="J55" s="118">
        <f t="shared" si="32"/>
        <v>356</v>
      </c>
      <c r="K55" s="130">
        <f t="shared" si="44"/>
        <v>1260</v>
      </c>
      <c r="L55" s="118">
        <f t="shared" si="33"/>
        <v>373</v>
      </c>
      <c r="M55" s="130">
        <f t="shared" si="45"/>
        <v>1323</v>
      </c>
      <c r="N55" s="118">
        <f t="shared" si="34"/>
        <v>391</v>
      </c>
      <c r="O55" s="130">
        <f t="shared" si="46"/>
        <v>1386</v>
      </c>
      <c r="P55" s="118">
        <f t="shared" si="35"/>
        <v>408</v>
      </c>
      <c r="Q55" s="130">
        <f t="shared" si="47"/>
        <v>1448</v>
      </c>
      <c r="R55" s="118">
        <f t="shared" si="36"/>
        <v>426</v>
      </c>
      <c r="S55" s="130">
        <f t="shared" si="48"/>
        <v>1510</v>
      </c>
      <c r="T55" s="118">
        <f t="shared" si="37"/>
        <v>448</v>
      </c>
      <c r="U55" s="130">
        <f t="shared" si="49"/>
        <v>1589</v>
      </c>
      <c r="V55" s="118">
        <f t="shared" si="38"/>
        <v>471</v>
      </c>
      <c r="W55" s="130">
        <f t="shared" si="50"/>
        <v>1668</v>
      </c>
      <c r="X55" s="118">
        <f t="shared" si="39"/>
        <v>493</v>
      </c>
      <c r="Y55" s="130">
        <f t="shared" si="51"/>
        <v>1747</v>
      </c>
      <c r="Z55" s="118">
        <f t="shared" si="52"/>
        <v>515</v>
      </c>
      <c r="AA55" s="130">
        <f t="shared" si="53"/>
        <v>1826</v>
      </c>
      <c r="AB55" s="118">
        <f t="shared" si="54"/>
        <v>537</v>
      </c>
      <c r="AC55" s="131">
        <f t="shared" si="55"/>
        <v>1905</v>
      </c>
    </row>
    <row r="56" spans="1:29" s="120" customFormat="1" ht="11.1" customHeight="1">
      <c r="A56" s="117">
        <v>17</v>
      </c>
      <c r="B56" s="118">
        <f t="shared" si="28"/>
        <v>315</v>
      </c>
      <c r="C56" s="130">
        <f t="shared" si="40"/>
        <v>1118</v>
      </c>
      <c r="D56" s="118">
        <f t="shared" si="29"/>
        <v>342</v>
      </c>
      <c r="E56" s="130">
        <f t="shared" si="41"/>
        <v>1215</v>
      </c>
      <c r="F56" s="118">
        <f t="shared" si="30"/>
        <v>344</v>
      </c>
      <c r="G56" s="130">
        <f t="shared" si="42"/>
        <v>1220</v>
      </c>
      <c r="H56" s="118">
        <f t="shared" si="31"/>
        <v>359</v>
      </c>
      <c r="I56" s="130">
        <f t="shared" si="43"/>
        <v>1273</v>
      </c>
      <c r="J56" s="118">
        <f t="shared" si="32"/>
        <v>378</v>
      </c>
      <c r="K56" s="130">
        <f t="shared" si="44"/>
        <v>1339</v>
      </c>
      <c r="L56" s="118">
        <f t="shared" si="33"/>
        <v>396</v>
      </c>
      <c r="M56" s="130">
        <f t="shared" si="45"/>
        <v>1406</v>
      </c>
      <c r="N56" s="118">
        <f t="shared" si="34"/>
        <v>415</v>
      </c>
      <c r="O56" s="130">
        <f t="shared" si="46"/>
        <v>1472</v>
      </c>
      <c r="P56" s="118">
        <f t="shared" si="35"/>
        <v>434</v>
      </c>
      <c r="Q56" s="130">
        <f t="shared" si="47"/>
        <v>1538</v>
      </c>
      <c r="R56" s="118">
        <f t="shared" si="36"/>
        <v>453</v>
      </c>
      <c r="S56" s="130">
        <f t="shared" si="48"/>
        <v>1605</v>
      </c>
      <c r="T56" s="118">
        <f t="shared" si="37"/>
        <v>476</v>
      </c>
      <c r="U56" s="130">
        <f t="shared" si="49"/>
        <v>1689</v>
      </c>
      <c r="V56" s="118">
        <f t="shared" si="38"/>
        <v>500</v>
      </c>
      <c r="W56" s="130">
        <f t="shared" si="50"/>
        <v>1773</v>
      </c>
      <c r="X56" s="118">
        <f t="shared" si="39"/>
        <v>524</v>
      </c>
      <c r="Y56" s="130">
        <f t="shared" si="51"/>
        <v>1857</v>
      </c>
      <c r="Z56" s="118">
        <f t="shared" si="52"/>
        <v>547</v>
      </c>
      <c r="AA56" s="130">
        <f t="shared" si="53"/>
        <v>1941</v>
      </c>
      <c r="AB56" s="118">
        <f t="shared" si="54"/>
        <v>571</v>
      </c>
      <c r="AC56" s="131">
        <f t="shared" si="55"/>
        <v>2024</v>
      </c>
    </row>
    <row r="57" spans="1:29" s="120" customFormat="1" ht="11.1" customHeight="1">
      <c r="A57" s="117">
        <v>18</v>
      </c>
      <c r="B57" s="118">
        <f t="shared" si="28"/>
        <v>333</v>
      </c>
      <c r="C57" s="130">
        <f t="shared" si="40"/>
        <v>1183</v>
      </c>
      <c r="D57" s="118">
        <f t="shared" si="29"/>
        <v>363</v>
      </c>
      <c r="E57" s="130">
        <f t="shared" si="41"/>
        <v>1285</v>
      </c>
      <c r="F57" s="118">
        <f t="shared" si="30"/>
        <v>364</v>
      </c>
      <c r="G57" s="130">
        <f t="shared" si="42"/>
        <v>1292</v>
      </c>
      <c r="H57" s="118">
        <f t="shared" si="31"/>
        <v>380</v>
      </c>
      <c r="I57" s="130">
        <f t="shared" si="43"/>
        <v>1348</v>
      </c>
      <c r="J57" s="118">
        <f t="shared" si="32"/>
        <v>400</v>
      </c>
      <c r="K57" s="130">
        <f t="shared" si="44"/>
        <v>1418</v>
      </c>
      <c r="L57" s="118">
        <f t="shared" si="33"/>
        <v>420</v>
      </c>
      <c r="M57" s="130">
        <f t="shared" si="45"/>
        <v>1488</v>
      </c>
      <c r="N57" s="118">
        <f t="shared" si="34"/>
        <v>440</v>
      </c>
      <c r="O57" s="130">
        <f t="shared" si="46"/>
        <v>1558</v>
      </c>
      <c r="P57" s="118">
        <f t="shared" si="35"/>
        <v>459</v>
      </c>
      <c r="Q57" s="130">
        <f t="shared" si="47"/>
        <v>1629</v>
      </c>
      <c r="R57" s="118">
        <f t="shared" si="36"/>
        <v>479</v>
      </c>
      <c r="S57" s="130">
        <f t="shared" si="48"/>
        <v>1699</v>
      </c>
      <c r="T57" s="118">
        <f t="shared" si="37"/>
        <v>504</v>
      </c>
      <c r="U57" s="130">
        <f t="shared" si="49"/>
        <v>1788</v>
      </c>
      <c r="V57" s="118">
        <f t="shared" si="38"/>
        <v>529</v>
      </c>
      <c r="W57" s="130">
        <f t="shared" si="50"/>
        <v>1877</v>
      </c>
      <c r="X57" s="118">
        <f t="shared" si="39"/>
        <v>554</v>
      </c>
      <c r="Y57" s="130">
        <f t="shared" si="51"/>
        <v>1965</v>
      </c>
      <c r="Z57" s="118">
        <f t="shared" si="52"/>
        <v>579</v>
      </c>
      <c r="AA57" s="130">
        <f t="shared" si="53"/>
        <v>2054</v>
      </c>
      <c r="AB57" s="118">
        <f t="shared" si="54"/>
        <v>605</v>
      </c>
      <c r="AC57" s="131">
        <f t="shared" si="55"/>
        <v>2143</v>
      </c>
    </row>
    <row r="58" spans="1:29" s="120" customFormat="1" ht="11.1" customHeight="1">
      <c r="A58" s="117">
        <v>19</v>
      </c>
      <c r="B58" s="118">
        <f t="shared" si="28"/>
        <v>352</v>
      </c>
      <c r="C58" s="130">
        <f t="shared" si="40"/>
        <v>1248</v>
      </c>
      <c r="D58" s="118">
        <f t="shared" si="29"/>
        <v>383</v>
      </c>
      <c r="E58" s="130">
        <f t="shared" si="41"/>
        <v>1357</v>
      </c>
      <c r="F58" s="118">
        <f t="shared" si="30"/>
        <v>385</v>
      </c>
      <c r="G58" s="130">
        <f t="shared" si="42"/>
        <v>1363</v>
      </c>
      <c r="H58" s="118">
        <f t="shared" si="31"/>
        <v>401</v>
      </c>
      <c r="I58" s="130">
        <f t="shared" si="43"/>
        <v>1422</v>
      </c>
      <c r="J58" s="118">
        <f t="shared" si="32"/>
        <v>422</v>
      </c>
      <c r="K58" s="130">
        <f t="shared" si="44"/>
        <v>1497</v>
      </c>
      <c r="L58" s="118">
        <f t="shared" si="33"/>
        <v>443</v>
      </c>
      <c r="M58" s="130">
        <f t="shared" si="45"/>
        <v>1571</v>
      </c>
      <c r="N58" s="118">
        <f t="shared" si="34"/>
        <v>464</v>
      </c>
      <c r="O58" s="130">
        <f t="shared" si="46"/>
        <v>1645</v>
      </c>
      <c r="P58" s="118">
        <f t="shared" si="35"/>
        <v>485</v>
      </c>
      <c r="Q58" s="130">
        <f t="shared" si="47"/>
        <v>1719</v>
      </c>
      <c r="R58" s="118">
        <f t="shared" si="36"/>
        <v>506</v>
      </c>
      <c r="S58" s="130">
        <f t="shared" si="48"/>
        <v>1793</v>
      </c>
      <c r="T58" s="118">
        <f t="shared" si="37"/>
        <v>532</v>
      </c>
      <c r="U58" s="130">
        <f t="shared" si="49"/>
        <v>1887</v>
      </c>
      <c r="V58" s="118">
        <f t="shared" si="38"/>
        <v>559</v>
      </c>
      <c r="W58" s="130">
        <f t="shared" si="50"/>
        <v>1981</v>
      </c>
      <c r="X58" s="118">
        <f t="shared" si="39"/>
        <v>585</v>
      </c>
      <c r="Y58" s="130">
        <f t="shared" si="51"/>
        <v>2075</v>
      </c>
      <c r="Z58" s="118">
        <f t="shared" si="52"/>
        <v>612</v>
      </c>
      <c r="AA58" s="130">
        <f t="shared" si="53"/>
        <v>2169</v>
      </c>
      <c r="AB58" s="118">
        <f t="shared" si="54"/>
        <v>638</v>
      </c>
      <c r="AC58" s="131">
        <f t="shared" si="55"/>
        <v>2263</v>
      </c>
    </row>
    <row r="59" spans="1:29" s="120" customFormat="1" ht="11.1" customHeight="1">
      <c r="A59" s="117">
        <v>20</v>
      </c>
      <c r="B59" s="118">
        <f t="shared" si="28"/>
        <v>370</v>
      </c>
      <c r="C59" s="130">
        <f t="shared" si="40"/>
        <v>1314</v>
      </c>
      <c r="D59" s="118">
        <f t="shared" si="29"/>
        <v>403</v>
      </c>
      <c r="E59" s="130">
        <f t="shared" si="41"/>
        <v>1428</v>
      </c>
      <c r="F59" s="118">
        <f t="shared" si="30"/>
        <v>405</v>
      </c>
      <c r="G59" s="130">
        <f t="shared" si="42"/>
        <v>1435</v>
      </c>
      <c r="H59" s="118">
        <f t="shared" si="31"/>
        <v>422</v>
      </c>
      <c r="I59" s="130">
        <f t="shared" si="43"/>
        <v>1497</v>
      </c>
      <c r="J59" s="118">
        <f t="shared" si="32"/>
        <v>444</v>
      </c>
      <c r="K59" s="130">
        <f t="shared" si="44"/>
        <v>1575</v>
      </c>
      <c r="L59" s="118">
        <f t="shared" si="33"/>
        <v>466</v>
      </c>
      <c r="M59" s="130">
        <f t="shared" si="45"/>
        <v>1653</v>
      </c>
      <c r="N59" s="118">
        <f t="shared" si="34"/>
        <v>488</v>
      </c>
      <c r="O59" s="130">
        <f t="shared" si="46"/>
        <v>1731</v>
      </c>
      <c r="P59" s="118">
        <f t="shared" si="35"/>
        <v>510</v>
      </c>
      <c r="Q59" s="130">
        <f t="shared" si="47"/>
        <v>1809</v>
      </c>
      <c r="R59" s="118">
        <f t="shared" si="36"/>
        <v>532</v>
      </c>
      <c r="S59" s="130">
        <f t="shared" si="48"/>
        <v>1887</v>
      </c>
      <c r="T59" s="118">
        <f t="shared" si="37"/>
        <v>560</v>
      </c>
      <c r="U59" s="130">
        <f t="shared" si="49"/>
        <v>1986</v>
      </c>
      <c r="V59" s="118">
        <f t="shared" si="38"/>
        <v>588</v>
      </c>
      <c r="W59" s="130">
        <f t="shared" si="50"/>
        <v>2085</v>
      </c>
      <c r="X59" s="118">
        <f t="shared" si="39"/>
        <v>616</v>
      </c>
      <c r="Y59" s="130">
        <f t="shared" si="51"/>
        <v>2184</v>
      </c>
      <c r="Z59" s="118">
        <f t="shared" si="52"/>
        <v>644</v>
      </c>
      <c r="AA59" s="130">
        <f t="shared" si="53"/>
        <v>2283</v>
      </c>
      <c r="AB59" s="118">
        <f t="shared" si="54"/>
        <v>672</v>
      </c>
      <c r="AC59" s="131">
        <f t="shared" si="55"/>
        <v>2382</v>
      </c>
    </row>
    <row r="60" spans="1:29" s="120" customFormat="1" ht="11.1" customHeight="1">
      <c r="A60" s="117">
        <v>21</v>
      </c>
      <c r="B60" s="118">
        <f t="shared" si="28"/>
        <v>389</v>
      </c>
      <c r="C60" s="130">
        <f t="shared" si="40"/>
        <v>1380</v>
      </c>
      <c r="D60" s="118">
        <f t="shared" si="29"/>
        <v>423</v>
      </c>
      <c r="E60" s="130">
        <f t="shared" si="41"/>
        <v>1500</v>
      </c>
      <c r="F60" s="118">
        <f t="shared" si="30"/>
        <v>425</v>
      </c>
      <c r="G60" s="130">
        <f t="shared" si="42"/>
        <v>1507</v>
      </c>
      <c r="H60" s="118">
        <f t="shared" si="31"/>
        <v>444</v>
      </c>
      <c r="I60" s="130">
        <f t="shared" si="43"/>
        <v>1572</v>
      </c>
      <c r="J60" s="118">
        <f t="shared" si="32"/>
        <v>467</v>
      </c>
      <c r="K60" s="130">
        <f t="shared" si="44"/>
        <v>1654</v>
      </c>
      <c r="L60" s="118">
        <f t="shared" si="33"/>
        <v>490</v>
      </c>
      <c r="M60" s="130">
        <f t="shared" si="45"/>
        <v>1736</v>
      </c>
      <c r="N60" s="118">
        <f t="shared" si="34"/>
        <v>513</v>
      </c>
      <c r="O60" s="130">
        <f t="shared" si="46"/>
        <v>1818</v>
      </c>
      <c r="P60" s="118">
        <f t="shared" si="35"/>
        <v>536</v>
      </c>
      <c r="Q60" s="130">
        <f t="shared" si="47"/>
        <v>1900</v>
      </c>
      <c r="R60" s="118">
        <f t="shared" si="36"/>
        <v>559</v>
      </c>
      <c r="S60" s="130">
        <f t="shared" si="48"/>
        <v>1982</v>
      </c>
      <c r="T60" s="118">
        <f t="shared" si="37"/>
        <v>588</v>
      </c>
      <c r="U60" s="130">
        <f t="shared" si="49"/>
        <v>2086</v>
      </c>
      <c r="V60" s="118">
        <f t="shared" si="38"/>
        <v>618</v>
      </c>
      <c r="W60" s="130">
        <f t="shared" si="50"/>
        <v>2189</v>
      </c>
      <c r="X60" s="118">
        <f t="shared" si="39"/>
        <v>647</v>
      </c>
      <c r="Y60" s="130">
        <f t="shared" si="51"/>
        <v>2293</v>
      </c>
      <c r="Z60" s="118">
        <f t="shared" si="52"/>
        <v>676</v>
      </c>
      <c r="AA60" s="130">
        <f t="shared" si="53"/>
        <v>2397</v>
      </c>
      <c r="AB60" s="118">
        <f t="shared" si="54"/>
        <v>705</v>
      </c>
      <c r="AC60" s="131">
        <f t="shared" si="55"/>
        <v>2501</v>
      </c>
    </row>
    <row r="61" spans="1:29" s="120" customFormat="1" ht="11.1" customHeight="1">
      <c r="A61" s="117">
        <v>22</v>
      </c>
      <c r="B61" s="118">
        <f t="shared" si="28"/>
        <v>407</v>
      </c>
      <c r="C61" s="130">
        <f t="shared" si="40"/>
        <v>1446</v>
      </c>
      <c r="D61" s="118">
        <f t="shared" si="29"/>
        <v>443</v>
      </c>
      <c r="E61" s="130">
        <f t="shared" si="41"/>
        <v>1571</v>
      </c>
      <c r="F61" s="118">
        <f t="shared" si="30"/>
        <v>445</v>
      </c>
      <c r="G61" s="130">
        <f t="shared" si="42"/>
        <v>1578</v>
      </c>
      <c r="H61" s="118">
        <f t="shared" si="31"/>
        <v>465</v>
      </c>
      <c r="I61" s="130">
        <f t="shared" si="43"/>
        <v>1647</v>
      </c>
      <c r="J61" s="118">
        <f t="shared" si="32"/>
        <v>489</v>
      </c>
      <c r="K61" s="130">
        <f t="shared" si="44"/>
        <v>1733</v>
      </c>
      <c r="L61" s="118">
        <f t="shared" si="33"/>
        <v>513</v>
      </c>
      <c r="M61" s="130">
        <f t="shared" si="45"/>
        <v>1819</v>
      </c>
      <c r="N61" s="118">
        <f t="shared" si="34"/>
        <v>537</v>
      </c>
      <c r="O61" s="130">
        <f t="shared" si="46"/>
        <v>1904</v>
      </c>
      <c r="P61" s="118">
        <f t="shared" si="35"/>
        <v>561</v>
      </c>
      <c r="Q61" s="130">
        <f t="shared" si="47"/>
        <v>1991</v>
      </c>
      <c r="R61" s="118">
        <f t="shared" si="36"/>
        <v>586</v>
      </c>
      <c r="S61" s="130">
        <f t="shared" si="48"/>
        <v>2077</v>
      </c>
      <c r="T61" s="118">
        <f t="shared" si="37"/>
        <v>616</v>
      </c>
      <c r="U61" s="130">
        <f t="shared" si="49"/>
        <v>2185</v>
      </c>
      <c r="V61" s="118">
        <f t="shared" si="38"/>
        <v>647</v>
      </c>
      <c r="W61" s="130">
        <f t="shared" si="50"/>
        <v>2293</v>
      </c>
      <c r="X61" s="118">
        <f t="shared" si="39"/>
        <v>678</v>
      </c>
      <c r="Y61" s="130">
        <f t="shared" si="51"/>
        <v>2403</v>
      </c>
      <c r="Z61" s="118">
        <f t="shared" si="52"/>
        <v>708</v>
      </c>
      <c r="AA61" s="130">
        <f t="shared" si="53"/>
        <v>2511</v>
      </c>
      <c r="AB61" s="118">
        <f t="shared" si="54"/>
        <v>739</v>
      </c>
      <c r="AC61" s="131">
        <f t="shared" si="55"/>
        <v>2620</v>
      </c>
    </row>
    <row r="62" spans="1:29" s="120" customFormat="1" ht="11.1" customHeight="1">
      <c r="A62" s="117">
        <v>23</v>
      </c>
      <c r="B62" s="118">
        <f t="shared" si="28"/>
        <v>426</v>
      </c>
      <c r="C62" s="130">
        <f t="shared" si="40"/>
        <v>1512</v>
      </c>
      <c r="D62" s="118">
        <f t="shared" si="29"/>
        <v>463</v>
      </c>
      <c r="E62" s="130">
        <f t="shared" si="41"/>
        <v>1643</v>
      </c>
      <c r="F62" s="118">
        <f t="shared" si="30"/>
        <v>466</v>
      </c>
      <c r="G62" s="130">
        <f t="shared" si="42"/>
        <v>1650</v>
      </c>
      <c r="H62" s="118">
        <f t="shared" si="31"/>
        <v>486</v>
      </c>
      <c r="I62" s="130">
        <f t="shared" si="43"/>
        <v>1722</v>
      </c>
      <c r="J62" s="118">
        <f t="shared" si="32"/>
        <v>511</v>
      </c>
      <c r="K62" s="130">
        <f t="shared" si="44"/>
        <v>1812</v>
      </c>
      <c r="L62" s="118">
        <f t="shared" si="33"/>
        <v>536</v>
      </c>
      <c r="M62" s="130">
        <f t="shared" si="45"/>
        <v>1901</v>
      </c>
      <c r="N62" s="118">
        <f t="shared" si="34"/>
        <v>562</v>
      </c>
      <c r="O62" s="130">
        <f t="shared" si="46"/>
        <v>1992</v>
      </c>
      <c r="P62" s="118">
        <f t="shared" si="35"/>
        <v>587</v>
      </c>
      <c r="Q62" s="130">
        <f t="shared" si="47"/>
        <v>2081</v>
      </c>
      <c r="R62" s="118">
        <f t="shared" si="36"/>
        <v>612</v>
      </c>
      <c r="S62" s="130">
        <f t="shared" si="48"/>
        <v>2171</v>
      </c>
      <c r="T62" s="118">
        <f t="shared" si="37"/>
        <v>644</v>
      </c>
      <c r="U62" s="130">
        <f t="shared" si="49"/>
        <v>2284</v>
      </c>
      <c r="V62" s="118">
        <f t="shared" si="38"/>
        <v>676</v>
      </c>
      <c r="W62" s="130">
        <f t="shared" si="50"/>
        <v>2398</v>
      </c>
      <c r="X62" s="118">
        <f t="shared" si="39"/>
        <v>708</v>
      </c>
      <c r="Y62" s="130">
        <f t="shared" si="51"/>
        <v>2511</v>
      </c>
      <c r="Z62" s="118">
        <f t="shared" si="52"/>
        <v>740</v>
      </c>
      <c r="AA62" s="130">
        <f t="shared" si="53"/>
        <v>2626</v>
      </c>
      <c r="AB62" s="118">
        <f t="shared" si="54"/>
        <v>772</v>
      </c>
      <c r="AC62" s="131">
        <f t="shared" si="55"/>
        <v>2739</v>
      </c>
    </row>
    <row r="63" spans="1:29" s="120" customFormat="1" ht="11.1" customHeight="1">
      <c r="A63" s="117">
        <v>24</v>
      </c>
      <c r="B63" s="118">
        <f t="shared" si="28"/>
        <v>444</v>
      </c>
      <c r="C63" s="130">
        <f t="shared" si="40"/>
        <v>1577</v>
      </c>
      <c r="D63" s="118">
        <f t="shared" si="29"/>
        <v>483</v>
      </c>
      <c r="E63" s="130">
        <f t="shared" si="41"/>
        <v>1714</v>
      </c>
      <c r="F63" s="118">
        <f t="shared" si="30"/>
        <v>486</v>
      </c>
      <c r="G63" s="130">
        <f t="shared" si="42"/>
        <v>1722</v>
      </c>
      <c r="H63" s="118">
        <f t="shared" si="31"/>
        <v>507</v>
      </c>
      <c r="I63" s="130">
        <f t="shared" si="43"/>
        <v>1797</v>
      </c>
      <c r="J63" s="118">
        <f t="shared" si="32"/>
        <v>533</v>
      </c>
      <c r="K63" s="130">
        <f t="shared" si="44"/>
        <v>1890</v>
      </c>
      <c r="L63" s="118">
        <f t="shared" si="33"/>
        <v>560</v>
      </c>
      <c r="M63" s="130">
        <f t="shared" si="45"/>
        <v>1984</v>
      </c>
      <c r="N63" s="118">
        <f t="shared" si="34"/>
        <v>586</v>
      </c>
      <c r="O63" s="130">
        <f t="shared" si="46"/>
        <v>2078</v>
      </c>
      <c r="P63" s="118">
        <f t="shared" si="35"/>
        <v>612</v>
      </c>
      <c r="Q63" s="130">
        <f t="shared" si="47"/>
        <v>2172</v>
      </c>
      <c r="R63" s="118">
        <f t="shared" si="36"/>
        <v>639</v>
      </c>
      <c r="S63" s="130">
        <f t="shared" si="48"/>
        <v>2265</v>
      </c>
      <c r="T63" s="118">
        <f t="shared" si="37"/>
        <v>672</v>
      </c>
      <c r="U63" s="130">
        <f t="shared" si="49"/>
        <v>2384</v>
      </c>
      <c r="V63" s="118">
        <f t="shared" si="38"/>
        <v>706</v>
      </c>
      <c r="W63" s="130">
        <f t="shared" si="50"/>
        <v>2502</v>
      </c>
      <c r="X63" s="118">
        <f t="shared" si="39"/>
        <v>739</v>
      </c>
      <c r="Y63" s="130">
        <f t="shared" si="51"/>
        <v>2621</v>
      </c>
      <c r="Z63" s="118">
        <f t="shared" si="52"/>
        <v>773</v>
      </c>
      <c r="AA63" s="130">
        <f t="shared" si="53"/>
        <v>2739</v>
      </c>
      <c r="AB63" s="118">
        <f t="shared" si="54"/>
        <v>806</v>
      </c>
      <c r="AC63" s="131">
        <f t="shared" si="55"/>
        <v>2858</v>
      </c>
    </row>
    <row r="64" spans="1:29" s="120" customFormat="1" ht="11.1" customHeight="1">
      <c r="A64" s="117">
        <v>25</v>
      </c>
      <c r="B64" s="118">
        <f t="shared" si="28"/>
        <v>463</v>
      </c>
      <c r="C64" s="130">
        <f t="shared" si="40"/>
        <v>1643</v>
      </c>
      <c r="D64" s="118">
        <f t="shared" si="29"/>
        <v>504</v>
      </c>
      <c r="E64" s="130">
        <f t="shared" si="41"/>
        <v>1786</v>
      </c>
      <c r="F64" s="118">
        <f t="shared" si="30"/>
        <v>506</v>
      </c>
      <c r="G64" s="130">
        <f t="shared" si="42"/>
        <v>1794</v>
      </c>
      <c r="H64" s="118">
        <f t="shared" si="31"/>
        <v>528</v>
      </c>
      <c r="I64" s="130">
        <f t="shared" si="43"/>
        <v>1872</v>
      </c>
      <c r="J64" s="118">
        <f t="shared" si="32"/>
        <v>556</v>
      </c>
      <c r="K64" s="130">
        <f t="shared" si="44"/>
        <v>1969</v>
      </c>
      <c r="L64" s="118">
        <f t="shared" si="33"/>
        <v>583</v>
      </c>
      <c r="M64" s="130">
        <f t="shared" si="45"/>
        <v>2068</v>
      </c>
      <c r="N64" s="118">
        <f t="shared" si="34"/>
        <v>611</v>
      </c>
      <c r="O64" s="130">
        <f t="shared" si="46"/>
        <v>2165</v>
      </c>
      <c r="P64" s="118">
        <f t="shared" si="35"/>
        <v>638</v>
      </c>
      <c r="Q64" s="130">
        <f t="shared" si="47"/>
        <v>2262</v>
      </c>
      <c r="R64" s="118">
        <f t="shared" si="36"/>
        <v>666</v>
      </c>
      <c r="S64" s="130">
        <f t="shared" si="48"/>
        <v>2359</v>
      </c>
      <c r="T64" s="118">
        <f t="shared" si="37"/>
        <v>700</v>
      </c>
      <c r="U64" s="130">
        <f t="shared" si="49"/>
        <v>2483</v>
      </c>
      <c r="V64" s="118">
        <f t="shared" si="38"/>
        <v>735</v>
      </c>
      <c r="W64" s="130">
        <f t="shared" si="50"/>
        <v>2606</v>
      </c>
      <c r="X64" s="118">
        <f t="shared" si="39"/>
        <v>770</v>
      </c>
      <c r="Y64" s="130">
        <f t="shared" si="51"/>
        <v>2730</v>
      </c>
      <c r="Z64" s="118">
        <f t="shared" si="52"/>
        <v>805</v>
      </c>
      <c r="AA64" s="130">
        <f t="shared" si="53"/>
        <v>2854</v>
      </c>
      <c r="AB64" s="118">
        <f t="shared" si="54"/>
        <v>840</v>
      </c>
      <c r="AC64" s="131">
        <f t="shared" si="55"/>
        <v>2977</v>
      </c>
    </row>
    <row r="65" spans="1:29" s="120" customFormat="1" ht="11.1" customHeight="1">
      <c r="A65" s="117">
        <v>26</v>
      </c>
      <c r="B65" s="118">
        <f t="shared" si="28"/>
        <v>481</v>
      </c>
      <c r="C65" s="130">
        <f t="shared" si="40"/>
        <v>1709</v>
      </c>
      <c r="D65" s="118">
        <f t="shared" si="29"/>
        <v>524</v>
      </c>
      <c r="E65" s="130">
        <f t="shared" si="41"/>
        <v>1857</v>
      </c>
      <c r="F65" s="118">
        <f t="shared" si="30"/>
        <v>526</v>
      </c>
      <c r="G65" s="130">
        <f t="shared" si="42"/>
        <v>1866</v>
      </c>
      <c r="H65" s="118">
        <f t="shared" si="31"/>
        <v>549</v>
      </c>
      <c r="I65" s="130">
        <f t="shared" si="43"/>
        <v>1947</v>
      </c>
      <c r="J65" s="118">
        <f t="shared" si="32"/>
        <v>578</v>
      </c>
      <c r="K65" s="130">
        <f t="shared" si="44"/>
        <v>2048</v>
      </c>
      <c r="L65" s="118">
        <f t="shared" si="33"/>
        <v>606</v>
      </c>
      <c r="M65" s="130">
        <f t="shared" si="45"/>
        <v>2150</v>
      </c>
      <c r="N65" s="118">
        <f t="shared" si="34"/>
        <v>635</v>
      </c>
      <c r="O65" s="130">
        <f t="shared" si="46"/>
        <v>2251</v>
      </c>
      <c r="P65" s="118">
        <f t="shared" si="35"/>
        <v>664</v>
      </c>
      <c r="Q65" s="130">
        <f t="shared" si="47"/>
        <v>2352</v>
      </c>
      <c r="R65" s="118">
        <f t="shared" si="36"/>
        <v>692</v>
      </c>
      <c r="S65" s="130">
        <f t="shared" si="48"/>
        <v>2453</v>
      </c>
      <c r="T65" s="118">
        <f t="shared" si="37"/>
        <v>728</v>
      </c>
      <c r="U65" s="130">
        <f t="shared" si="49"/>
        <v>2582</v>
      </c>
      <c r="V65" s="118">
        <f t="shared" si="38"/>
        <v>765</v>
      </c>
      <c r="W65" s="130">
        <f t="shared" si="50"/>
        <v>2711</v>
      </c>
      <c r="X65" s="118">
        <f t="shared" si="39"/>
        <v>801</v>
      </c>
      <c r="Y65" s="130">
        <f t="shared" si="51"/>
        <v>2839</v>
      </c>
      <c r="Z65" s="118">
        <f t="shared" si="52"/>
        <v>837</v>
      </c>
      <c r="AA65" s="130">
        <f t="shared" si="53"/>
        <v>2968</v>
      </c>
      <c r="AB65" s="118">
        <f t="shared" si="54"/>
        <v>873</v>
      </c>
      <c r="AC65" s="131">
        <f t="shared" si="55"/>
        <v>3096</v>
      </c>
    </row>
    <row r="66" spans="1:29" s="120" customFormat="1" ht="11.1" customHeight="1">
      <c r="A66" s="117">
        <v>27</v>
      </c>
      <c r="B66" s="118">
        <f t="shared" si="28"/>
        <v>500</v>
      </c>
      <c r="C66" s="130">
        <f t="shared" si="40"/>
        <v>1775</v>
      </c>
      <c r="D66" s="118">
        <f t="shared" si="29"/>
        <v>544</v>
      </c>
      <c r="E66" s="130">
        <f t="shared" si="41"/>
        <v>1929</v>
      </c>
      <c r="F66" s="118">
        <f t="shared" si="30"/>
        <v>546</v>
      </c>
      <c r="G66" s="130">
        <f t="shared" si="42"/>
        <v>1938</v>
      </c>
      <c r="H66" s="118">
        <f t="shared" si="31"/>
        <v>570</v>
      </c>
      <c r="I66" s="130">
        <f t="shared" si="43"/>
        <v>2022</v>
      </c>
      <c r="J66" s="118">
        <f t="shared" si="32"/>
        <v>600</v>
      </c>
      <c r="K66" s="130">
        <f t="shared" si="44"/>
        <v>2127</v>
      </c>
      <c r="L66" s="118">
        <f t="shared" si="33"/>
        <v>630</v>
      </c>
      <c r="M66" s="130">
        <f t="shared" si="45"/>
        <v>2233</v>
      </c>
      <c r="N66" s="118">
        <f t="shared" si="34"/>
        <v>659</v>
      </c>
      <c r="O66" s="130">
        <f t="shared" si="46"/>
        <v>2338</v>
      </c>
      <c r="P66" s="118">
        <f t="shared" si="35"/>
        <v>689</v>
      </c>
      <c r="Q66" s="130">
        <f t="shared" si="47"/>
        <v>2443</v>
      </c>
      <c r="R66" s="118">
        <f t="shared" si="36"/>
        <v>719</v>
      </c>
      <c r="S66" s="130">
        <f t="shared" si="48"/>
        <v>2549</v>
      </c>
      <c r="T66" s="118">
        <f t="shared" si="37"/>
        <v>756</v>
      </c>
      <c r="U66" s="130">
        <f t="shared" si="49"/>
        <v>2681</v>
      </c>
      <c r="V66" s="118">
        <f t="shared" si="38"/>
        <v>794</v>
      </c>
      <c r="W66" s="130">
        <f t="shared" si="50"/>
        <v>2815</v>
      </c>
      <c r="X66" s="118">
        <f t="shared" si="39"/>
        <v>832</v>
      </c>
      <c r="Y66" s="130">
        <f t="shared" si="51"/>
        <v>2949</v>
      </c>
      <c r="Z66" s="118">
        <f t="shared" si="52"/>
        <v>869</v>
      </c>
      <c r="AA66" s="130">
        <f t="shared" si="53"/>
        <v>3082</v>
      </c>
      <c r="AB66" s="118">
        <f t="shared" si="54"/>
        <v>907</v>
      </c>
      <c r="AC66" s="131">
        <f t="shared" si="55"/>
        <v>3215</v>
      </c>
    </row>
    <row r="67" spans="1:29" s="120" customFormat="1" ht="11.1" customHeight="1">
      <c r="A67" s="117">
        <v>28</v>
      </c>
      <c r="B67" s="118">
        <f t="shared" si="28"/>
        <v>518</v>
      </c>
      <c r="C67" s="130">
        <f t="shared" si="40"/>
        <v>1841</v>
      </c>
      <c r="D67" s="118">
        <f t="shared" si="29"/>
        <v>564</v>
      </c>
      <c r="E67" s="130">
        <f t="shared" si="41"/>
        <v>2000</v>
      </c>
      <c r="F67" s="118">
        <f t="shared" si="30"/>
        <v>567</v>
      </c>
      <c r="G67" s="130">
        <f t="shared" si="42"/>
        <v>2010</v>
      </c>
      <c r="H67" s="118">
        <f t="shared" si="31"/>
        <v>591</v>
      </c>
      <c r="I67" s="130">
        <f t="shared" si="43"/>
        <v>2097</v>
      </c>
      <c r="J67" s="118">
        <f t="shared" si="32"/>
        <v>622</v>
      </c>
      <c r="K67" s="130">
        <f t="shared" si="44"/>
        <v>2206</v>
      </c>
      <c r="L67" s="118">
        <f t="shared" si="33"/>
        <v>653</v>
      </c>
      <c r="M67" s="130">
        <f t="shared" si="45"/>
        <v>2315</v>
      </c>
      <c r="N67" s="118">
        <f t="shared" si="34"/>
        <v>684</v>
      </c>
      <c r="O67" s="130">
        <f t="shared" si="46"/>
        <v>2424</v>
      </c>
      <c r="P67" s="118">
        <f t="shared" si="35"/>
        <v>715</v>
      </c>
      <c r="Q67" s="130">
        <f t="shared" si="47"/>
        <v>2533</v>
      </c>
      <c r="R67" s="118">
        <f t="shared" si="36"/>
        <v>745</v>
      </c>
      <c r="S67" s="130">
        <f t="shared" si="48"/>
        <v>2643</v>
      </c>
      <c r="T67" s="118">
        <f t="shared" si="37"/>
        <v>784</v>
      </c>
      <c r="U67" s="130">
        <f t="shared" si="49"/>
        <v>2781</v>
      </c>
      <c r="V67" s="118">
        <f t="shared" si="38"/>
        <v>823</v>
      </c>
      <c r="W67" s="130">
        <f t="shared" si="50"/>
        <v>2919</v>
      </c>
      <c r="X67" s="118">
        <f t="shared" si="39"/>
        <v>862</v>
      </c>
      <c r="Y67" s="130">
        <f t="shared" si="51"/>
        <v>3057</v>
      </c>
      <c r="Z67" s="118">
        <f t="shared" si="52"/>
        <v>901</v>
      </c>
      <c r="AA67" s="130">
        <f t="shared" si="53"/>
        <v>3196</v>
      </c>
      <c r="AB67" s="118">
        <f t="shared" si="54"/>
        <v>940</v>
      </c>
      <c r="AC67" s="131">
        <f t="shared" si="55"/>
        <v>3334</v>
      </c>
    </row>
    <row r="68" spans="1:29" s="120" customFormat="1" ht="11.1" customHeight="1">
      <c r="A68" s="117">
        <v>29</v>
      </c>
      <c r="B68" s="118">
        <f t="shared" si="28"/>
        <v>537</v>
      </c>
      <c r="C68" s="130">
        <f t="shared" si="40"/>
        <v>1906</v>
      </c>
      <c r="D68" s="118">
        <f t="shared" si="29"/>
        <v>584</v>
      </c>
      <c r="E68" s="130">
        <f t="shared" si="41"/>
        <v>2072</v>
      </c>
      <c r="F68" s="118">
        <f t="shared" si="30"/>
        <v>587</v>
      </c>
      <c r="G68" s="130">
        <f t="shared" si="42"/>
        <v>2081</v>
      </c>
      <c r="H68" s="118">
        <f t="shared" si="31"/>
        <v>612</v>
      </c>
      <c r="I68" s="130">
        <f t="shared" si="43"/>
        <v>2172</v>
      </c>
      <c r="J68" s="118">
        <f t="shared" si="32"/>
        <v>644</v>
      </c>
      <c r="K68" s="130">
        <f t="shared" si="44"/>
        <v>2284</v>
      </c>
      <c r="L68" s="118">
        <f t="shared" si="33"/>
        <v>676</v>
      </c>
      <c r="M68" s="130">
        <f t="shared" si="45"/>
        <v>2398</v>
      </c>
      <c r="N68" s="118">
        <f t="shared" si="34"/>
        <v>708</v>
      </c>
      <c r="O68" s="130">
        <f t="shared" si="46"/>
        <v>2511</v>
      </c>
      <c r="P68" s="118">
        <f t="shared" si="35"/>
        <v>740</v>
      </c>
      <c r="Q68" s="130">
        <f t="shared" si="47"/>
        <v>2624</v>
      </c>
      <c r="R68" s="118">
        <f t="shared" si="36"/>
        <v>772</v>
      </c>
      <c r="S68" s="130">
        <f t="shared" si="48"/>
        <v>2737</v>
      </c>
      <c r="T68" s="118">
        <f t="shared" si="37"/>
        <v>812</v>
      </c>
      <c r="U68" s="130">
        <f t="shared" si="49"/>
        <v>2880</v>
      </c>
      <c r="V68" s="118">
        <f t="shared" si="38"/>
        <v>853</v>
      </c>
      <c r="W68" s="130">
        <f t="shared" si="50"/>
        <v>3024</v>
      </c>
      <c r="X68" s="118">
        <f t="shared" si="39"/>
        <v>893</v>
      </c>
      <c r="Y68" s="130">
        <f t="shared" si="51"/>
        <v>3167</v>
      </c>
      <c r="Z68" s="118">
        <f t="shared" si="52"/>
        <v>934</v>
      </c>
      <c r="AA68" s="130">
        <f t="shared" si="53"/>
        <v>3310</v>
      </c>
      <c r="AB68" s="118">
        <f t="shared" si="54"/>
        <v>974</v>
      </c>
      <c r="AC68" s="131">
        <f t="shared" si="55"/>
        <v>3453</v>
      </c>
    </row>
    <row r="69" spans="1:29" s="120" customFormat="1" ht="11.1" customHeight="1" thickBot="1">
      <c r="A69" s="125">
        <v>30</v>
      </c>
      <c r="B69" s="118">
        <f t="shared" si="28"/>
        <v>556</v>
      </c>
      <c r="C69" s="130">
        <f t="shared" si="40"/>
        <v>1971</v>
      </c>
      <c r="D69" s="118">
        <f t="shared" si="29"/>
        <v>604</v>
      </c>
      <c r="E69" s="130">
        <f t="shared" si="41"/>
        <v>2142</v>
      </c>
      <c r="F69" s="118">
        <f t="shared" si="30"/>
        <v>607</v>
      </c>
      <c r="G69" s="130">
        <f t="shared" si="42"/>
        <v>2153</v>
      </c>
      <c r="H69" s="118">
        <f t="shared" si="31"/>
        <v>634</v>
      </c>
      <c r="I69" s="130">
        <f t="shared" si="43"/>
        <v>2247</v>
      </c>
      <c r="J69" s="118">
        <f t="shared" si="32"/>
        <v>667</v>
      </c>
      <c r="K69" s="130">
        <f t="shared" si="44"/>
        <v>2363</v>
      </c>
      <c r="L69" s="118">
        <f t="shared" si="33"/>
        <v>700</v>
      </c>
      <c r="M69" s="130">
        <f t="shared" si="45"/>
        <v>2481</v>
      </c>
      <c r="N69" s="118">
        <f t="shared" si="34"/>
        <v>733</v>
      </c>
      <c r="O69" s="130">
        <f t="shared" si="46"/>
        <v>2597</v>
      </c>
      <c r="P69" s="118">
        <f t="shared" si="35"/>
        <v>766</v>
      </c>
      <c r="Q69" s="130">
        <f t="shared" si="47"/>
        <v>2715</v>
      </c>
      <c r="R69" s="118">
        <f t="shared" si="36"/>
        <v>799</v>
      </c>
      <c r="S69" s="130">
        <f t="shared" si="48"/>
        <v>2831</v>
      </c>
      <c r="T69" s="118">
        <f t="shared" si="37"/>
        <v>840</v>
      </c>
      <c r="U69" s="130">
        <f t="shared" si="49"/>
        <v>2979</v>
      </c>
      <c r="V69" s="118">
        <f t="shared" si="38"/>
        <v>882</v>
      </c>
      <c r="W69" s="130">
        <f t="shared" si="50"/>
        <v>3128</v>
      </c>
      <c r="X69" s="118">
        <f t="shared" si="39"/>
        <v>924</v>
      </c>
      <c r="Y69" s="130">
        <f t="shared" si="51"/>
        <v>3276</v>
      </c>
      <c r="Z69" s="122">
        <f t="shared" si="52"/>
        <v>966</v>
      </c>
      <c r="AA69" s="130">
        <f t="shared" si="53"/>
        <v>3424</v>
      </c>
      <c r="AB69" s="118">
        <f t="shared" si="54"/>
        <v>1008</v>
      </c>
      <c r="AC69" s="131">
        <f t="shared" si="55"/>
        <v>3573</v>
      </c>
    </row>
    <row r="70" spans="1:29" ht="12" customHeight="1">
      <c r="A70" s="355"/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</row>
    <row r="71" spans="1:29" ht="12" customHeight="1">
      <c r="A71" s="356"/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126" t="s">
        <v>188</v>
      </c>
      <c r="AC71" s="126"/>
    </row>
    <row r="72" spans="1:29" s="110" customFormat="1" ht="12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</row>
    <row r="73" spans="1:29" ht="12" customHeight="1">
      <c r="A73" s="357"/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</row>
    <row r="74" spans="1:29" ht="12" customHeight="1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128"/>
      <c r="X74" s="128"/>
      <c r="Y74" s="128"/>
      <c r="Z74" s="128"/>
      <c r="AA74" s="129" t="s">
        <v>101</v>
      </c>
      <c r="AB74" s="129"/>
      <c r="AC74" s="129"/>
    </row>
  </sheetData>
  <mergeCells count="52">
    <mergeCell ref="A1:AC1"/>
    <mergeCell ref="A2:AC2"/>
    <mergeCell ref="A3:A5"/>
    <mergeCell ref="B3:AC3"/>
    <mergeCell ref="B4:C4"/>
    <mergeCell ref="D4:E4"/>
    <mergeCell ref="F4:G4"/>
    <mergeCell ref="H4:I4"/>
    <mergeCell ref="J4:K4"/>
    <mergeCell ref="L4:M4"/>
    <mergeCell ref="Z4:AA4"/>
    <mergeCell ref="AB4:AC4"/>
    <mergeCell ref="N4:O4"/>
    <mergeCell ref="P4:Q4"/>
    <mergeCell ref="R4:S4"/>
    <mergeCell ref="T4:U4"/>
    <mergeCell ref="A36:AA36"/>
    <mergeCell ref="A37:A39"/>
    <mergeCell ref="B37:C37"/>
    <mergeCell ref="D37:E37"/>
    <mergeCell ref="F37:G37"/>
    <mergeCell ref="H37:I37"/>
    <mergeCell ref="J37:K37"/>
    <mergeCell ref="L37:M37"/>
    <mergeCell ref="V37:W37"/>
    <mergeCell ref="X37:Y37"/>
    <mergeCell ref="V4:W4"/>
    <mergeCell ref="X4:Y4"/>
    <mergeCell ref="Z37:AA37"/>
    <mergeCell ref="AB37:AC37"/>
    <mergeCell ref="B38:C38"/>
    <mergeCell ref="D38:E38"/>
    <mergeCell ref="F38:G38"/>
    <mergeCell ref="H38:I38"/>
    <mergeCell ref="J38:K38"/>
    <mergeCell ref="L38:M38"/>
    <mergeCell ref="N38:O38"/>
    <mergeCell ref="P38:Q38"/>
    <mergeCell ref="N37:O37"/>
    <mergeCell ref="P37:Q37"/>
    <mergeCell ref="R37:S37"/>
    <mergeCell ref="T37:U37"/>
    <mergeCell ref="A70:AC70"/>
    <mergeCell ref="A71:AA71"/>
    <mergeCell ref="A73:AC73"/>
    <mergeCell ref="A74:V74"/>
    <mergeCell ref="R38:S38"/>
    <mergeCell ref="T38:U38"/>
    <mergeCell ref="V38:W38"/>
    <mergeCell ref="X38:Y38"/>
    <mergeCell ref="Z38:AA38"/>
    <mergeCell ref="AB38:AC38"/>
  </mergeCells>
  <phoneticPr fontId="2" type="noConversion"/>
  <printOptions horizontalCentered="1"/>
  <pageMargins left="0.70866141732283472" right="0.70866141732283472" top="0.39370078740157483" bottom="0.39370078740157483" header="0.31496062992125984" footer="0.31496062992125984"/>
  <pageSetup paperSize="8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10</vt:i4>
      </vt:variant>
    </vt:vector>
  </HeadingPairs>
  <TitlesOfParts>
    <vt:vector size="16" baseType="lpstr">
      <vt:lpstr>保險費對照表(含就保)</vt:lpstr>
      <vt:lpstr>就業保險成本試算</vt:lpstr>
      <vt:lpstr>保險費對照表 (不含就保)</vt:lpstr>
      <vt:lpstr>不含就保險成本試算</vt:lpstr>
      <vt:lpstr>日計算11.0%含就保</vt:lpstr>
      <vt:lpstr>日計算11.0%不含就保</vt:lpstr>
      <vt:lpstr>'日計算11.0%不含就保'!Print_Area</vt:lpstr>
      <vt:lpstr>'日計算11.0%含就保'!Print_Area</vt:lpstr>
      <vt:lpstr>'保險費對照表 (不含就保)'!Print_Area</vt:lpstr>
      <vt:lpstr>'保險費對照表(含就保)'!Print_Area</vt:lpstr>
      <vt:lpstr>'保險費對照表 (不含就保)'!Print_Titles</vt:lpstr>
      <vt:lpstr>'保險費對照表(含就保)'!Print_Titles</vt:lpstr>
      <vt:lpstr>健行insurance</vt:lpstr>
      <vt:lpstr>健行insurance2</vt:lpstr>
      <vt:lpstr>健行級距表</vt:lpstr>
      <vt:lpstr>健行級距表2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王慧卿</dc:creator>
  <cp:lastModifiedBy>user</cp:lastModifiedBy>
  <cp:lastPrinted>2023-12-18T08:52:24Z</cp:lastPrinted>
  <dcterms:created xsi:type="dcterms:W3CDTF">2000-10-16T01:45:26Z</dcterms:created>
  <dcterms:modified xsi:type="dcterms:W3CDTF">2023-12-26T05:50:29Z</dcterms:modified>
</cp:coreProperties>
</file>